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tabRatio="598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'List1'!$A$1:$Q$154</definedName>
    <definedName name="_xlnm.Print_Area" localSheetId="1">'List2'!$A$1:$T$624</definedName>
    <definedName name="_xlnm.Print_Area" localSheetId="2">'List3'!$A$1:$J$2</definedName>
  </definedNames>
  <calcPr fullCalcOnLoad="1"/>
</workbook>
</file>

<file path=xl/sharedStrings.xml><?xml version="1.0" encoding="utf-8"?>
<sst xmlns="http://schemas.openxmlformats.org/spreadsheetml/2006/main" count="1277" uniqueCount="640">
  <si>
    <t>Šifra izvora</t>
  </si>
  <si>
    <t>Br.konta</t>
  </si>
  <si>
    <t>A.RAČUN PRIHODA I RASHODA</t>
  </si>
  <si>
    <t>Ostvarenje</t>
  </si>
  <si>
    <t xml:space="preserve"> Plan</t>
  </si>
  <si>
    <t>Plan</t>
  </si>
  <si>
    <t>Projekcija</t>
  </si>
  <si>
    <t xml:space="preserve">Prihodi poslovanja </t>
  </si>
  <si>
    <t>Prihodi od prodaje nefinancijske imovine</t>
  </si>
  <si>
    <t>Rashodi poslovanja</t>
  </si>
  <si>
    <t>Rashodi za nabavu nefinancijske imovine</t>
  </si>
  <si>
    <t>RAZLIKA-MANJAK</t>
  </si>
  <si>
    <t>B.RAČUN ZADUŽIVANJA/FINANCIRANJA</t>
  </si>
  <si>
    <t>Račun od financijske imovine i zaduživanja</t>
  </si>
  <si>
    <t>NETO ZADUŽIVANJE/FINANCIRANJE</t>
  </si>
  <si>
    <t>C.RASPOLOŽIVA SREDSTVA IZ PRETHODNIH GODINA(VIŠAK PRIHODA I REZERVIRANJA)</t>
  </si>
  <si>
    <t>Vlastiti izvori</t>
  </si>
  <si>
    <t>Prihodi poslovanja</t>
  </si>
  <si>
    <t>Prihodi od poreza</t>
  </si>
  <si>
    <t>Porez i prirez na dohodak</t>
  </si>
  <si>
    <t>Porez na imovinu</t>
  </si>
  <si>
    <t>Porez na robu i usluge</t>
  </si>
  <si>
    <t>Ostali prihodi od poreza</t>
  </si>
  <si>
    <t>Potpore</t>
  </si>
  <si>
    <t>Prihodi od imovine</t>
  </si>
  <si>
    <t>Prihodi od financijske imovine</t>
  </si>
  <si>
    <t>Prihodi od nefinancijske imovine</t>
  </si>
  <si>
    <t>Prih.od adm.prist.po poseb.propis.</t>
  </si>
  <si>
    <t>Administrativne(upravne)pristojbe</t>
  </si>
  <si>
    <t>Prih.po poseb.propisima</t>
  </si>
  <si>
    <t>Ostali prihodi</t>
  </si>
  <si>
    <t>Vlastiti prihodi</t>
  </si>
  <si>
    <t>Prihodi od prodaje nefinanc.imovi.</t>
  </si>
  <si>
    <t>Prih.od prodaje neproizved.imovine</t>
  </si>
  <si>
    <t>Prihod.od prodaje mater.imovine</t>
  </si>
  <si>
    <t>Prih.od prodaje proizv.dugot.imov.</t>
  </si>
  <si>
    <t>Prihodi od prodaje građev.objekta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</si>
  <si>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</si>
  <si>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</si>
  <si>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</si>
  <si>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</si>
  <si>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</si>
  <si>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</si>
  <si>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 za materijal i energiju</t>
  </si>
  <si>
    <t>Rashodi za usluge</t>
  </si>
  <si>
    <t>Ostali nespome.rashodi poslova.</t>
  </si>
  <si>
    <t>Financijski rashodi</t>
  </si>
  <si>
    <t>Kamate za primljene zajmove</t>
  </si>
  <si>
    <t>Ostali financijski rashodi</t>
  </si>
  <si>
    <t>Subvencije</t>
  </si>
  <si>
    <t>Pomoći unutar opće države</t>
  </si>
  <si>
    <t>Ostale naknad.građ.i kućanst.</t>
  </si>
  <si>
    <t>Donacije i ostali rashodi</t>
  </si>
  <si>
    <t>Tekuće donacije</t>
  </si>
  <si>
    <t>Kapitalne donacije</t>
  </si>
  <si>
    <t>Izvanredni rashodi</t>
  </si>
  <si>
    <t>Kapitalne pomoći</t>
  </si>
  <si>
    <t>Rash.za nabavu nefinan-imovine</t>
  </si>
  <si>
    <t>Građevinski objekti</t>
  </si>
  <si>
    <t>Postrojenja i oprema</t>
  </si>
  <si>
    <t>Prijevozna sredstva</t>
  </si>
  <si>
    <t>Knjige,umjet.djela itd.</t>
  </si>
  <si>
    <t>Nematerijalna proizved.imovina</t>
  </si>
  <si>
    <t>Rashodi za dodatna ulag.na nefinancijsku imovinu</t>
  </si>
  <si>
    <t>Dodatna ulaganja na građevin.objektima</t>
  </si>
  <si>
    <t>Primici od financijske imovine i zaduživanja</t>
  </si>
  <si>
    <t>Primici od zaduživanja</t>
  </si>
  <si>
    <t>Primljeni zajmovi od trgovačkog društva u javnom sektoru</t>
  </si>
  <si>
    <t>Izdaci za financijsku imovinu i otplate zajmova</t>
  </si>
  <si>
    <t>C.RASPOLOŽIVA SREDSTVA IZ PRETHODIH GODINA (VIŠAK PRIHODA I REZERVIRANJA)</t>
  </si>
  <si>
    <t>Višak/manjak prihoda</t>
  </si>
  <si>
    <t>Opći prihodi i primici</t>
  </si>
  <si>
    <t>Prihodi za posebne namjene</t>
  </si>
  <si>
    <t>Pomoći</t>
  </si>
  <si>
    <t>Donacije</t>
  </si>
  <si>
    <t>Prihodi od nefinancijske imovine i nadoknade šteta s osnova osiguranja</t>
  </si>
  <si>
    <t>Šifra</t>
  </si>
  <si>
    <t>ŠIFRA</t>
  </si>
  <si>
    <t>ŠIFRA BROJ</t>
  </si>
  <si>
    <t xml:space="preserve">Plan </t>
  </si>
  <si>
    <t>Indeks</t>
  </si>
  <si>
    <t>Programska</t>
  </si>
  <si>
    <t>izvor</t>
  </si>
  <si>
    <t>10/09.</t>
  </si>
  <si>
    <t>11/10.</t>
  </si>
  <si>
    <t>12/11.</t>
  </si>
  <si>
    <t>Program/projekt</t>
  </si>
  <si>
    <t>Aktivnosti</t>
  </si>
  <si>
    <t>Račun</t>
  </si>
  <si>
    <t>UKUPNO RASHODI I IZDACI</t>
  </si>
  <si>
    <t>Ostali nespomenuti rashodi</t>
  </si>
  <si>
    <t>Program političkih stranaka</t>
  </si>
  <si>
    <t>Aktivnost:</t>
  </si>
  <si>
    <t>Osnovne funkcije stranaka</t>
  </si>
  <si>
    <t>Program 03</t>
  </si>
  <si>
    <t>Program rada VSNM</t>
  </si>
  <si>
    <t>Rashodi za materijal i energiju</t>
  </si>
  <si>
    <t>Rashodi za nabavu nefinanc.imovine</t>
  </si>
  <si>
    <t>Rashodi za nabav.proizved.dugotrajne 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</si>
  <si>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</si>
  <si>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</si>
  <si>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</si>
  <si>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</si>
  <si>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</si>
  <si>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Naknade građanima i kućanstv.na temelju osiguranja i dr.</t>
  </si>
  <si>
    <t>Ostali nespomenuti rashodi poslovanja</t>
  </si>
  <si>
    <t>Ostale naknade građan.i kućanstvima iz proračuna</t>
  </si>
  <si>
    <t>Šifra izvora:</t>
  </si>
  <si>
    <t>01-Opće javne usluge</t>
  </si>
  <si>
    <t>1 Opći prihodi i primici</t>
  </si>
  <si>
    <t>02-Obrana</t>
  </si>
  <si>
    <t>2 Vlastiti prihodi</t>
  </si>
  <si>
    <t>03-Javni red i sigurnost</t>
  </si>
  <si>
    <t>3 Prihodi za posebne namjene</t>
  </si>
  <si>
    <t>04-Ekonomski poslovi</t>
  </si>
  <si>
    <t>4 Pomoći</t>
  </si>
  <si>
    <t>05-Zaštita okoliša</t>
  </si>
  <si>
    <t>5 Donacije</t>
  </si>
  <si>
    <t>06-Usluge unapređenja stanovanja i zajedn.</t>
  </si>
  <si>
    <t>6 Prihodi od nefinanc.imovine</t>
  </si>
  <si>
    <t>07-Zdravstvo</t>
  </si>
  <si>
    <t>7 Namjenski prihodi od zaduži.</t>
  </si>
  <si>
    <t>09-Obrazovanje</t>
  </si>
  <si>
    <t>10-Socijalna skrb</t>
  </si>
  <si>
    <t>Funk-</t>
  </si>
  <si>
    <t xml:space="preserve">cijska </t>
  </si>
  <si>
    <t xml:space="preserve">   VRSTA RASHODA</t>
  </si>
  <si>
    <t xml:space="preserve">   I IZDATAKA</t>
  </si>
  <si>
    <t>Rashodi za nabavu proizv.dugotr.imovine</t>
  </si>
  <si>
    <t>Rashodi za dodatna ulaganja na nefinanc.imovinu</t>
  </si>
  <si>
    <t>Program 02: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</si>
  <si>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</si>
  <si>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</si>
  <si>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</si>
  <si>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</si>
  <si>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 Predstavničko i izvršna tijela</t>
  </si>
  <si>
    <t xml:space="preserve">Aktivnost:  </t>
  </si>
  <si>
    <t>Djelokrug mjesne samouprave</t>
  </si>
  <si>
    <t xml:space="preserve">Aktivnost: </t>
  </si>
  <si>
    <t xml:space="preserve">Tekuće donacije VSNM Općine Kistanje </t>
  </si>
  <si>
    <t>Priprema i donošenje akata iz djelokruga tijela</t>
  </si>
  <si>
    <t xml:space="preserve">Program 04: </t>
  </si>
  <si>
    <t xml:space="preserve">GLAVA 00201: </t>
  </si>
  <si>
    <t>Upravni odjel</t>
  </si>
  <si>
    <t>Tekuća zaliha proračuna</t>
  </si>
  <si>
    <t>Nabava dugotrajne imovine</t>
  </si>
  <si>
    <t>Tekući projekt:</t>
  </si>
  <si>
    <t>Prostorno planiranje</t>
  </si>
  <si>
    <t>VATROGASTVO I CIVILNA ZAŠTITA</t>
  </si>
  <si>
    <t xml:space="preserve">GLAVA 00202: </t>
  </si>
  <si>
    <t>Zaštita od požara i civilna zaštita</t>
  </si>
  <si>
    <t>Program 05:</t>
  </si>
  <si>
    <t>Osnovna djelatnost DVD-a</t>
  </si>
  <si>
    <t xml:space="preserve"> Civilna zaštita</t>
  </si>
  <si>
    <t>Nabava i opremanje vatrogasnih vozila</t>
  </si>
  <si>
    <t xml:space="preserve">Tekući projekti: </t>
  </si>
  <si>
    <t>Održavanje objekata i uređaja komunalne infrastrukture</t>
  </si>
  <si>
    <t>Program 06:</t>
  </si>
  <si>
    <t>Održavanje cesta i drugih javnih površina</t>
  </si>
  <si>
    <t xml:space="preserve">Aktivnost :  </t>
  </si>
  <si>
    <t xml:space="preserve">Aktivnosti: </t>
  </si>
  <si>
    <t>Aktivnosti:</t>
  </si>
  <si>
    <t>Izgradnja objekata i uređaja komunalne infrastrukture</t>
  </si>
  <si>
    <t xml:space="preserve">Program 07: </t>
  </si>
  <si>
    <t>Izgradnja i asfaltiranje cesta, nogostupa, trgova</t>
  </si>
  <si>
    <t>Kapitalni projekt 01:</t>
  </si>
  <si>
    <t>Kapitalni projekt 02:</t>
  </si>
  <si>
    <t>Kapitalni projekt 03:</t>
  </si>
  <si>
    <t>Kapitalni projekt 04:</t>
  </si>
  <si>
    <t>Program zaštite okoliša</t>
  </si>
  <si>
    <t xml:space="preserve">Program 08: </t>
  </si>
  <si>
    <t>Odvoz otpada i sanacija nelegalnih odlagališta</t>
  </si>
  <si>
    <t>Program predškolskog odgoja</t>
  </si>
  <si>
    <t xml:space="preserve">Program 09:  </t>
  </si>
  <si>
    <t>Mala škola-Odgojno i administrativno osoblje</t>
  </si>
  <si>
    <t>Javne potrebe iznad standarda u školstvu</t>
  </si>
  <si>
    <t>Program 10:</t>
  </si>
  <si>
    <t>Sufinanciranje prijevoza učenika srednjih škola</t>
  </si>
  <si>
    <t xml:space="preserve">Aktivnost : </t>
  </si>
  <si>
    <t>Poticajne mjere demografske obnove</t>
  </si>
  <si>
    <t xml:space="preserve">Program 11: </t>
  </si>
  <si>
    <t>Potpore za novorođeno dijete</t>
  </si>
  <si>
    <t>PROGRAM DJELATNOSTI KULTURE</t>
  </si>
  <si>
    <t>Program javnih potreba u kulturi</t>
  </si>
  <si>
    <t>Program 12:</t>
  </si>
  <si>
    <t>Manifestacije u kulturi</t>
  </si>
  <si>
    <t>Djelatnost  kulturno umjetničkih društava</t>
  </si>
  <si>
    <t>Pomoć za funkcioniranje vjerskih ustanova</t>
  </si>
  <si>
    <t>PROGRAMSKA DJELATNOST ŠPORTA</t>
  </si>
  <si>
    <t xml:space="preserve">Funkcijska klasifikacija: 03 - Javni red i sigurnost: </t>
  </si>
  <si>
    <t>Organizacija rekreacija i športskih aktivnosti</t>
  </si>
  <si>
    <t>Program 13:</t>
  </si>
  <si>
    <t>Osnovna djelatnost športskih udruga</t>
  </si>
  <si>
    <t>PROGRAMSKA DJELATNOST SOCIJALNE SKRBI</t>
  </si>
  <si>
    <t>Program socijalne skrbi i novčanih pomoći</t>
  </si>
  <si>
    <t>Program 14:</t>
  </si>
  <si>
    <t>Pomoć u novcu pojedincima i obiteljima</t>
  </si>
  <si>
    <t>Pomoć u novcu (ogrijev)</t>
  </si>
  <si>
    <t>Humanitarna skrb kroz udruge građana</t>
  </si>
  <si>
    <t>Program 15:</t>
  </si>
  <si>
    <t>Humanitarna djelatnost Crvenog križa</t>
  </si>
  <si>
    <t>GLAVA 00101:</t>
  </si>
  <si>
    <t>Općinsko vijeće i povjerenstva</t>
  </si>
  <si>
    <t>Funkcijska klasifikacija:</t>
  </si>
  <si>
    <t>Administrativno, tehničko i stručno osoblje</t>
  </si>
  <si>
    <t xml:space="preserve"> 04 - Ekonomski poslovi</t>
  </si>
  <si>
    <t>Izgradnja objekta i uređaja vodoopskrbe - vodovod</t>
  </si>
  <si>
    <t>Izgradnja objekta i uređaja odvodnje - taložnik</t>
  </si>
  <si>
    <t>Ugovor o djelu</t>
  </si>
  <si>
    <t>Kapitalni projekt:</t>
  </si>
  <si>
    <t>Usluge promidžbe i informiranja</t>
  </si>
  <si>
    <t>Naknade vijeću i radnim tijelima</t>
  </si>
  <si>
    <t>Reprezentacija</t>
  </si>
  <si>
    <t>Reprezentacija - općinske manifestacije</t>
  </si>
  <si>
    <t>Plaće za redovan rad</t>
  </si>
  <si>
    <t>Doprinosi za zapošljavanje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</si>
  <si>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</si>
  <si>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</si>
  <si>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</si>
  <si>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</si>
  <si>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</si>
  <si>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</si>
  <si>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 xml:space="preserve">Plaće 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</si>
  <si>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</si>
  <si>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</si>
  <si>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</si>
  <si>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</si>
  <si>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</si>
  <si>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Ostale intelektualne usluge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</si>
  <si>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</si>
  <si>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</si>
  <si>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</si>
  <si>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</si>
  <si>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</si>
  <si>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</si>
  <si>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Uredska oprema i namještaj</t>
  </si>
  <si>
    <t>Ulaganja u računalne programe</t>
  </si>
  <si>
    <t>Ostala nematerijalna proizvedena imovina</t>
  </si>
  <si>
    <t>Tekuće donacije u novcu</t>
  </si>
  <si>
    <t>Ostale intelektualne usluge - Plan zaštite i spašavanja</t>
  </si>
  <si>
    <t>Kapitalne donacije neprofitnim organizacijama</t>
  </si>
  <si>
    <t>Rashodi za uređaje i javnu rasvjetu - održavanje</t>
  </si>
  <si>
    <t>Usluge tekućeg i invest.održavanja</t>
  </si>
  <si>
    <t>Održavanje objekata i uređaja odvodnje - taložnik i kanalizacija</t>
  </si>
  <si>
    <t>Komunalne usluge - taložnik</t>
  </si>
  <si>
    <t>Komunalne usluge - precrpnica</t>
  </si>
  <si>
    <t>Nabava opreme (npr.kante za smeće, nadstrešnice i sl.)</t>
  </si>
  <si>
    <t>Ostali građevinski objekti</t>
  </si>
  <si>
    <t>Izgradnja javne rasvjete</t>
  </si>
  <si>
    <t>Izrada projekta za infrastrukturu (npr.groblja i sl. - izrada projekata)</t>
  </si>
  <si>
    <t>Zaštita žena</t>
  </si>
  <si>
    <t>Program 16:</t>
  </si>
  <si>
    <t xml:space="preserve">Funkcijska klasifikacija: </t>
  </si>
  <si>
    <t>08 - Rekreacija, kultura i šport</t>
  </si>
  <si>
    <t>Program 17:</t>
  </si>
  <si>
    <t>PSGO - Pomoć starim i nemoćnim osobama</t>
  </si>
  <si>
    <t xml:space="preserve">Obilazak starih i bolesnih osoba </t>
  </si>
  <si>
    <t>Materijalni izdaci</t>
  </si>
  <si>
    <t>Osiguranje uvjeta za rad zaposlenih</t>
  </si>
  <si>
    <t>Doprinosi za zdravstevno osiguranje</t>
  </si>
  <si>
    <t>Održavanje vodovodnog sustava i uređaja</t>
  </si>
  <si>
    <t>Ostali rashodi</t>
  </si>
  <si>
    <t>Tekuće donacije u novcu - OŠ Kistanje</t>
  </si>
  <si>
    <t>Javne ustanove predškolskog odgoja i obrazovanja</t>
  </si>
  <si>
    <t>Program 18:</t>
  </si>
  <si>
    <t>Dodatne usluge u zdravstvu i preventiva</t>
  </si>
  <si>
    <t>Poslovi deratizacije i dezinsekcije, veterinarske i zdrav.usluge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</si>
  <si>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</si>
  <si>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</si>
  <si>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</si>
  <si>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</si>
  <si>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</si>
  <si>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Izvanredni rashodi do visine proračunske osnovice</t>
  </si>
  <si>
    <t>Pomoći dane u inozemst. i unutar opće države</t>
  </si>
  <si>
    <t>Subvencije trgovačkim druš.i obrt.izvan jav.sekt.</t>
  </si>
  <si>
    <t>Naknade kućanstvima i građanima</t>
  </si>
  <si>
    <t>Rashodi za nabavu neproizv.imovine</t>
  </si>
  <si>
    <t>Rashodi za nabavu proizv.dugot.imovine</t>
  </si>
  <si>
    <t>VRSTA PRIHODA/RASHODA</t>
  </si>
  <si>
    <t xml:space="preserve">Održavanje zgrada za redovno korištenje </t>
  </si>
  <si>
    <t>DRUŠTVENE DJELATNOSTI</t>
  </si>
  <si>
    <t xml:space="preserve">RAZDJEL 003 </t>
  </si>
  <si>
    <t>KOMUNALNA INFRASTRUKTURA</t>
  </si>
  <si>
    <t xml:space="preserve">GLAVA 00203: </t>
  </si>
  <si>
    <t>JEDINSTVENI UPRAVNI ODJEL</t>
  </si>
  <si>
    <t xml:space="preserve">RAZDJEL 002  </t>
  </si>
  <si>
    <t>OPĆINSKO VIJEĆE</t>
  </si>
  <si>
    <t xml:space="preserve">RAZDJEL  001  </t>
  </si>
  <si>
    <t xml:space="preserve">GLAVA 00301: </t>
  </si>
  <si>
    <t xml:space="preserve">GLAVA  00302: </t>
  </si>
  <si>
    <t xml:space="preserve">GLAVA  00305: </t>
  </si>
  <si>
    <t>PREVENCIJA KRIMINALITETA U ZAJEDNICI</t>
  </si>
  <si>
    <t>Prevencija kriminaliteta u zajednici</t>
  </si>
  <si>
    <t>Braniteljske udruge</t>
  </si>
  <si>
    <t>Program 19:</t>
  </si>
  <si>
    <t xml:space="preserve">RAZDJEL 004 </t>
  </si>
  <si>
    <t>GLAVA 00401:</t>
  </si>
  <si>
    <t xml:space="preserve">Program 20:  </t>
  </si>
  <si>
    <t>Službena odjeća i obuća</t>
  </si>
  <si>
    <t>Gorivo za komunalno vozilo</t>
  </si>
  <si>
    <t>Usluge tekućeg i invest.održavanja komunalnog vozila</t>
  </si>
  <si>
    <t>Registracija komunalnog vozila</t>
  </si>
  <si>
    <t>Donacije od pravnih i fiz.osoba izvan opće države</t>
  </si>
  <si>
    <t>Kazne, penali i naknade šteta</t>
  </si>
  <si>
    <t>Plan gospodarenja otpadom</t>
  </si>
  <si>
    <t>Naknade za rad vijeća srpske nacionalne manjine</t>
  </si>
  <si>
    <t>Nabava autobusne čekaonice</t>
  </si>
  <si>
    <t>Ostali građevinski objekti - vodovod Donji Ležajići</t>
  </si>
  <si>
    <t>Građ.objekti-oborinska i fekalna kanalizacija-ostalo</t>
  </si>
  <si>
    <t>Građ.objekti-oborinska i fekalna kanalizacija-Kistanje 1</t>
  </si>
  <si>
    <t>Građ.objekti-izgradnja javne rasvjete-ostalo</t>
  </si>
  <si>
    <t>Geodetsko katastarske usluge-ostalo</t>
  </si>
  <si>
    <t>Geodetsko katastarske usluge-aerofotosnimanje groblja</t>
  </si>
  <si>
    <t>Izrada glavnog projekta sanacije odlagališta Macure</t>
  </si>
  <si>
    <t>Sanacija odlagališta komunalnog otpada I.kategorije Macure</t>
  </si>
  <si>
    <t>Uredski materijal-školski pribor</t>
  </si>
  <si>
    <t>Usluge tekućeg i investicijskog održavanja športskih objekata</t>
  </si>
  <si>
    <t>UKUPNO AKTIVNOST:</t>
  </si>
  <si>
    <t>UKUPNO RAZDJEL 001:</t>
  </si>
  <si>
    <t>UKUPNO RAZDJEL 002:</t>
  </si>
  <si>
    <t>UKUPNO GLAVA 001:</t>
  </si>
  <si>
    <t>UKUPNO GLAVA 00201:</t>
  </si>
  <si>
    <t>UKUPNO GLAVA 00202:</t>
  </si>
  <si>
    <t>UKUPNO GLAVA 00203:</t>
  </si>
  <si>
    <t>UKUPNO GLAVA 00301:</t>
  </si>
  <si>
    <t>UKUPNO GLAVA 00302:</t>
  </si>
  <si>
    <t>GLAVA 00303:</t>
  </si>
  <si>
    <t xml:space="preserve">GLAVA  00304: </t>
  </si>
  <si>
    <t>UKUPNO GLAVA 00303:</t>
  </si>
  <si>
    <t>UKUPNO GLAVA 00304:</t>
  </si>
  <si>
    <t>UKUPNO GLAVA 00305:</t>
  </si>
  <si>
    <t>UKUPNO RAZDJEL 003:</t>
  </si>
  <si>
    <t>UKUPNO GLAVA 00401:</t>
  </si>
  <si>
    <t>UKUPNO RAZDJEL 004:</t>
  </si>
  <si>
    <t>UKUPNO:</t>
  </si>
  <si>
    <t>Naknade za rad predstav. i izvršnih tijela, povj. i slično</t>
  </si>
  <si>
    <t>Ostale intelektualne usluge-održavanje web stranice</t>
  </si>
  <si>
    <t>Potpore iz proračuna-država</t>
  </si>
  <si>
    <t>Potpore iz proračuna-županija</t>
  </si>
  <si>
    <t>Tekuće pomoći od ostalih subjekata-vodovod Šibenski</t>
  </si>
  <si>
    <t>Tekuće pomoći od ostalih subjekata-FZOEU</t>
  </si>
  <si>
    <t>Tekuće pomoći od ostalih subjekata-Hrvatske vode</t>
  </si>
  <si>
    <t>Tekuće pomoći od ostalih subjekata-HZZ</t>
  </si>
  <si>
    <t>Oborinska odvodnja-Manastir Krka</t>
  </si>
  <si>
    <t>VLASTITI KOMUNALNI POGON</t>
  </si>
  <si>
    <t>Vlastiti komunalni pogon</t>
  </si>
  <si>
    <t>Program financiranja izdataka za rad vlastitog komunalnog pogona</t>
  </si>
  <si>
    <t>Rezultat poslovanja</t>
  </si>
  <si>
    <t>Prihodi poslovanja ukupno:</t>
  </si>
  <si>
    <t>2008.</t>
  </si>
  <si>
    <t>2011.</t>
  </si>
  <si>
    <t>2012.</t>
  </si>
  <si>
    <t>Ostale intelektualne usluge - Oprema CZ</t>
  </si>
  <si>
    <t>Uređaji, strojevi i oprema za ostale namjene - teretni kamion</t>
  </si>
  <si>
    <t>Ceste, želj. i sl. građ.objekti-modernizacija ostalih cesta</t>
  </si>
  <si>
    <t>Namjenski primici od zaduživanja</t>
  </si>
  <si>
    <t>Rashodi poslovanja ukupno:</t>
  </si>
  <si>
    <t>Tekuće pomoći od ostalih subjekata-ostalo</t>
  </si>
  <si>
    <t>Funkcijska klasifikacija: 10-Socijalna zaštita</t>
  </si>
  <si>
    <t xml:space="preserve">Ravnopravnost spolova </t>
  </si>
  <si>
    <t>Uređ., stroj. i oprema za ostale nam. - platfor. za rasvjetu</t>
  </si>
  <si>
    <t>Građ.objekti-izgradnja javne rasvjete u ul.A.Glasnovića</t>
  </si>
  <si>
    <t>Uslu. tekućeg i inv.održa.-planiranje terena odlagališta</t>
  </si>
  <si>
    <t>Ceste, želj. i sl. građ.objekti-nogostup ul.A.Starčevića</t>
  </si>
  <si>
    <t>Uređaji, strojevi i oprema za ostale namjene - služ. vozilo</t>
  </si>
  <si>
    <t>Usluge tekućeg i invest.održa. prijevoznih sredstava</t>
  </si>
  <si>
    <t>08 - Rekreacija, kultura i religija</t>
  </si>
  <si>
    <t xml:space="preserve">            OPĆINSKO VIJEĆE OPĆINE KISTANJE</t>
  </si>
  <si>
    <t xml:space="preserve">Održavanje vodovoda </t>
  </si>
  <si>
    <t>08-Rekreacija, kultura i religija</t>
  </si>
  <si>
    <t>Tekuće donacije - UNICEF Zagreb</t>
  </si>
  <si>
    <t>Tekuće donacije - HZZ Šibenik</t>
  </si>
  <si>
    <t>Spomenici</t>
  </si>
  <si>
    <t>Prijenos sredstava - provedba Projekta OGI Drniš</t>
  </si>
  <si>
    <t>Usluge tekućeg i invest. održavanja postrojenja i opreme</t>
  </si>
  <si>
    <t xml:space="preserve"> Održavanje i uređivanje javnih zelenih površina </t>
  </si>
  <si>
    <t>Sanacija divljih odlagališta na širem području općine Kistanje</t>
  </si>
  <si>
    <t xml:space="preserve"> Održavanje i uređivanje javnih zelenih površina - Javni radovi</t>
  </si>
  <si>
    <t>Službena, radna i zaštitna odjeća i obuća</t>
  </si>
  <si>
    <t>Ostali materijali za potrebe redovnog poslovanja</t>
  </si>
  <si>
    <t>Usluge tekućeg i invest.održ.postrojenja i opreme</t>
  </si>
  <si>
    <t>Ostale zdravstvene i veterinarske usluge-liječ.pregled</t>
  </si>
  <si>
    <t xml:space="preserve">Tekuće donacije u novcu - Privrednik </t>
  </si>
  <si>
    <t>Tekuće donacije u novcu - Centar za razvoj SNV Knin</t>
  </si>
  <si>
    <t>Usluge tekućeg i invest. održ. - ceste</t>
  </si>
  <si>
    <t>Sitni inventar - Hypo banka</t>
  </si>
  <si>
    <t>Potpore iz proračuna-Ministarstvo prosvjete</t>
  </si>
  <si>
    <t>Ceste, želj. i sl. građ.objekti-Ulica Hrvatskih branitelja</t>
  </si>
  <si>
    <t>Dječje igralište - izgradnja/opremanje Kistanje</t>
  </si>
  <si>
    <t>0180</t>
  </si>
  <si>
    <t>P1000</t>
  </si>
  <si>
    <t>P2000</t>
  </si>
  <si>
    <t>P3000</t>
  </si>
  <si>
    <t>P4000</t>
  </si>
  <si>
    <t>P5000</t>
  </si>
  <si>
    <t>P6000</t>
  </si>
  <si>
    <t>P7000</t>
  </si>
  <si>
    <t>P8000</t>
  </si>
  <si>
    <t>P1100</t>
  </si>
  <si>
    <t>P1200</t>
  </si>
  <si>
    <t>P1300</t>
  </si>
  <si>
    <t>P1400</t>
  </si>
  <si>
    <t>P1500</t>
  </si>
  <si>
    <t>P1600</t>
  </si>
  <si>
    <t>P1700</t>
  </si>
  <si>
    <t>P1800</t>
  </si>
  <si>
    <t>P1900</t>
  </si>
  <si>
    <t>P2100</t>
  </si>
  <si>
    <t>P2200</t>
  </si>
  <si>
    <t>P2300</t>
  </si>
  <si>
    <t>T100001</t>
  </si>
  <si>
    <t>T100002</t>
  </si>
  <si>
    <t>T200001</t>
  </si>
  <si>
    <t>T300001</t>
  </si>
  <si>
    <t>T400001</t>
  </si>
  <si>
    <t>T400002</t>
  </si>
  <si>
    <t>T400003</t>
  </si>
  <si>
    <t>T400004</t>
  </si>
  <si>
    <t>T400005</t>
  </si>
  <si>
    <t>K400006</t>
  </si>
  <si>
    <t>K400007</t>
  </si>
  <si>
    <t>A500001</t>
  </si>
  <si>
    <t>A500002</t>
  </si>
  <si>
    <t>T600001</t>
  </si>
  <si>
    <t>T600002</t>
  </si>
  <si>
    <t>T600003</t>
  </si>
  <si>
    <t>A600004</t>
  </si>
  <si>
    <t>T600005</t>
  </si>
  <si>
    <t>K600006</t>
  </si>
  <si>
    <t>K700001</t>
  </si>
  <si>
    <t>Dječje igralište - izgradnja/opremanje Đevrske i dr.</t>
  </si>
  <si>
    <t>K700002</t>
  </si>
  <si>
    <t>K700003</t>
  </si>
  <si>
    <t>K700004</t>
  </si>
  <si>
    <t>K70004</t>
  </si>
  <si>
    <t>K700005</t>
  </si>
  <si>
    <t>T800001</t>
  </si>
  <si>
    <t>K800001</t>
  </si>
  <si>
    <t>T110001</t>
  </si>
  <si>
    <t>T120001</t>
  </si>
  <si>
    <t>T130001</t>
  </si>
  <si>
    <t>T140001</t>
  </si>
  <si>
    <t>T140002</t>
  </si>
  <si>
    <t>T140003</t>
  </si>
  <si>
    <t>T150001</t>
  </si>
  <si>
    <t>T160001</t>
  </si>
  <si>
    <t>T170001</t>
  </si>
  <si>
    <t>T180001</t>
  </si>
  <si>
    <t>T180002</t>
  </si>
  <si>
    <t>T190001</t>
  </si>
  <si>
    <t>T190002</t>
  </si>
  <si>
    <t>T210001</t>
  </si>
  <si>
    <t>P220001</t>
  </si>
  <si>
    <t>T230001</t>
  </si>
  <si>
    <t>Poticaj razvoja gospodarstva</t>
  </si>
  <si>
    <t>T400006</t>
  </si>
  <si>
    <t>Donacije i ostalih rashodi</t>
  </si>
  <si>
    <t>Poticaj poljoprivredi i ruralnom razvoju</t>
  </si>
  <si>
    <t>I.</t>
  </si>
  <si>
    <t>OPĆI DIO</t>
  </si>
  <si>
    <t>D. PRORAČUN UKUPNO</t>
  </si>
  <si>
    <t>Prihodi i primici</t>
  </si>
  <si>
    <t>Rashodi i izdaci</t>
  </si>
  <si>
    <t>Razlika - višak/manjak</t>
  </si>
  <si>
    <t>Članak 1.</t>
  </si>
  <si>
    <t>Članak 2.</t>
  </si>
  <si>
    <t>U tekuću pričuvu Proračuna izdvaja se 10.000,00 kuna.</t>
  </si>
  <si>
    <t>Članak 3.</t>
  </si>
  <si>
    <t>kako slijedi:</t>
  </si>
  <si>
    <t>Članak 4.</t>
  </si>
  <si>
    <t>II. POSEBNI DIO</t>
  </si>
  <si>
    <t>Rashodi i izdaci prema programskoj, ekonomskoj i funkcijskoj klasifikaciji raspoređuju se prema nositeljima i korisnicima u dijelu proračuna kako slijedi:</t>
  </si>
  <si>
    <t>Članak 5.</t>
  </si>
  <si>
    <t>Procjena</t>
  </si>
  <si>
    <t>Tekuće donacije - HGSS Šibenik</t>
  </si>
  <si>
    <t>Komunalni doprinosi i naknade</t>
  </si>
  <si>
    <t>Protokol</t>
  </si>
  <si>
    <t>Naknade za rad BO i OIP - VSNM izbori</t>
  </si>
  <si>
    <t>Bonus za uspješan rad</t>
  </si>
  <si>
    <t>Nagrade jubilarne</t>
  </si>
  <si>
    <t>Naknada za korištenje priv.automobila u služb.svrhe</t>
  </si>
  <si>
    <t>Komunalne usluge - vodni doprinos prometnice u NN</t>
  </si>
  <si>
    <t>Zdravstvene usluge - zaštita na radu</t>
  </si>
  <si>
    <t>Zdravstvene usluge - sistematski pregled</t>
  </si>
  <si>
    <t>Ostale intelektualne usluge-održavanje digitalne arhive</t>
  </si>
  <si>
    <t>Ostale intelektualne usluge - raspol.poljop.zemljištem</t>
  </si>
  <si>
    <t>Ostale intelek.usluge - stručno-tehničko savjetovanje</t>
  </si>
  <si>
    <t>Tekuće donacije - antifašisti ŠKŽ</t>
  </si>
  <si>
    <t>Tekuće donacije - šibenski potrošač</t>
  </si>
  <si>
    <t>Pristojbe i naknade</t>
  </si>
  <si>
    <t>Usluge tek.i invest.održavanja-zgrade</t>
  </si>
  <si>
    <t>Rashodi za nabavu proizv.dugotrajne imovine</t>
  </si>
  <si>
    <t>Uredski objekti - uređ.prost.za opć.upravu k.č.4057/3</t>
  </si>
  <si>
    <t>Uređaji, strojevi i oprema za ostale namjene-videonadzor</t>
  </si>
  <si>
    <t>Oprema za ostale namjene - invalidska kolica</t>
  </si>
  <si>
    <t>Ostale intelektualne usluge - konzultantske usluge</t>
  </si>
  <si>
    <t>Plaće za prekovremeni rad</t>
  </si>
  <si>
    <t>Naknada za korišt.priv.automobila u služb.svrhe</t>
  </si>
  <si>
    <t>Uređaji, strojevi i oprema za ostale namjene - nadstrešnice</t>
  </si>
  <si>
    <t>Uređaji, strojevi i oprema za ostale namjene - dj.igr.Đevrske</t>
  </si>
  <si>
    <t>Ceste, želj. i sl. građ.objekti - nogostup Đevrske-nadzor</t>
  </si>
  <si>
    <t>Nogostup ul. A.Starčevića - nadzor</t>
  </si>
  <si>
    <t>ŽC 6070 do s.Mandići i A.Starčevića do vodotornja</t>
  </si>
  <si>
    <t>S.Pavići-Nožice-Bjelanovići</t>
  </si>
  <si>
    <t>od Ž.C. s.Sladakovići-Dobrote</t>
  </si>
  <si>
    <t>od Ž.C. s.Sladakovići-Dobrote-nadzor</t>
  </si>
  <si>
    <t>ŽC 6070 do s.Mandići i A.Star. do vodotornja-nadzor</t>
  </si>
  <si>
    <t>Ostale intelektualne usluge-projektna dokumentacija</t>
  </si>
  <si>
    <t>Uklanjanje azbestnog otpada</t>
  </si>
  <si>
    <t>Septička jama - J. Topalović</t>
  </si>
  <si>
    <t>Ostale zdravstvene i veterinarske usluge - cjepivo</t>
  </si>
  <si>
    <t>Ostale zdravstvene usluge - sistematski pregled</t>
  </si>
  <si>
    <t xml:space="preserve">Procjena </t>
  </si>
  <si>
    <t>Naknade - parlamentarni izbori</t>
  </si>
  <si>
    <t>Naknada troškova osobama izvan radnog odnosa</t>
  </si>
  <si>
    <t>Nak.troš.sl.puta osobama koje nisu u radnom odnosu</t>
  </si>
  <si>
    <t>Nak.ostalih troš. osobama koje nisu u radnom odnosu</t>
  </si>
  <si>
    <t>Uredski objekti - k.č.4057/4 - nadzor</t>
  </si>
  <si>
    <t>Potpore iz proračuna-parlamentarni izbori</t>
  </si>
  <si>
    <t>Naknade troš. osobama izvan radnog odnosa</t>
  </si>
  <si>
    <t>L.C.Vukići - Ćuk - Trtice, Biovičino selo</t>
  </si>
  <si>
    <t>Nadzor - modern.neraz.cesta</t>
  </si>
  <si>
    <t>Potpore iz proračuna-Min.za zaš.okoliša</t>
  </si>
  <si>
    <t>Ostali građ. objekti - produžetak vod.mreže Gornji Ležaići</t>
  </si>
  <si>
    <t>Dječji vrtić - opremanje</t>
  </si>
  <si>
    <t>Prometna signalizacija</t>
  </si>
  <si>
    <t>Uredska oprema - dječji vrtić</t>
  </si>
  <si>
    <t>Uređaji, strojevi i oprema za ostale namjene - kontejneri</t>
  </si>
  <si>
    <t>Ostala nemat.imov.-glavni i izvedb.proj. Ul.Hrv.branitelja</t>
  </si>
  <si>
    <t>Ostale intelektualne usluge - osposobljavanje</t>
  </si>
  <si>
    <t>Modernizacija neraz.cesta - Korolije - Vujasinovići</t>
  </si>
  <si>
    <t>Modernizacija neraz.cesta - Gornji Ležaići</t>
  </si>
  <si>
    <t>Ceste, želj. i sl. građ.objekti-Šubićeva ulica</t>
  </si>
  <si>
    <t>Ceste, želj. i sl. građ.objekti-Ulica Nikole Tesle</t>
  </si>
  <si>
    <t>Uređaji, str. i oprema za ostale namjene - pres-kontejner</t>
  </si>
  <si>
    <t>Nak.građ.i kućan. na temelju osiguranja</t>
  </si>
  <si>
    <t>Stipendije i školarine</t>
  </si>
  <si>
    <t>Ostali nespom.građ.obj. - lokve</t>
  </si>
  <si>
    <t>Ceste, želj. i sl. građ.objekti-Zvonimirova ulica</t>
  </si>
  <si>
    <t>Ostali građ. objekti - produžetak vod.mreže Parčići</t>
  </si>
  <si>
    <t>2013.</t>
  </si>
  <si>
    <t>Predsjednik</t>
  </si>
  <si>
    <t>7</t>
  </si>
  <si>
    <t>III. PLAN RAZVOJNIH PROGRAMA</t>
  </si>
  <si>
    <t>Plan 2011.</t>
  </si>
  <si>
    <t>Rashodi poslovanja za nefinancijsku imovinu</t>
  </si>
  <si>
    <t>Članak 6.</t>
  </si>
  <si>
    <t>Plan 2013.</t>
  </si>
  <si>
    <t>Plan 2014.</t>
  </si>
  <si>
    <t>2/1</t>
  </si>
  <si>
    <t>3/2</t>
  </si>
  <si>
    <t>3/1</t>
  </si>
  <si>
    <t>U Planu razvojnih programa, tabele glase:</t>
  </si>
  <si>
    <t>2015</t>
  </si>
  <si>
    <t>Plan 2015.</t>
  </si>
  <si>
    <t>PRORAČUN ZA 2013.GODINU I PROJEKCIJA PRORAČUNA ZA 2014. I 2015. GODINU</t>
  </si>
  <si>
    <t>Prihodi i rashodi te primici i izdaci po ekonomskoj klasifikaciji utvrđuju se u Računu prihoda i rashoda i Računu financiranja za 2013. godinu</t>
  </si>
  <si>
    <t>Ceste, želj. i sl. građ.objekti-Trg P.Preradovića</t>
  </si>
  <si>
    <t>Ceste, želj. i sl. građ.objekti-Trg sv. Nikole</t>
  </si>
  <si>
    <t>Ostali građevinski objekti - autokamp Kistanje</t>
  </si>
  <si>
    <t xml:space="preserve">Ceste, želj. i sl. građ.objekti-nogostup ul.dr.F.Tuđmana </t>
  </si>
  <si>
    <t>Ostali građevinski objekti - vodovod Reljići</t>
  </si>
  <si>
    <t>Usluge tekućeg i inv.održavanja - uređ.mjesnih groblja</t>
  </si>
  <si>
    <t>Oprema za ostale namjene - košare za smeće</t>
  </si>
  <si>
    <t>Oprema za ostale namjene - kolica za čistače</t>
  </si>
  <si>
    <t>Poticaj poljoprivredi i ruralnom razvoju - LAG</t>
  </si>
  <si>
    <t>Potpore iz proračuna-Minis.soc.politike i mladih</t>
  </si>
  <si>
    <t>2014.</t>
  </si>
  <si>
    <t>2015.</t>
  </si>
  <si>
    <t>Ovaj Proračun Općine Kistanje za 2013. godinu i Projekcije proračuna za 2014.i 2015.godinu objavit će se u "Službenom vjesniku Šibensko-kninske županije", a primjenjuju se od 01.siječnja 2013. godine</t>
  </si>
  <si>
    <t>Naknade - lokalni izbori</t>
  </si>
  <si>
    <t>Tekuće donacije u novcu - Radio "Banska kosa"</t>
  </si>
  <si>
    <t>Obnova kućice za MO Varivode</t>
  </si>
  <si>
    <t>Poticaj razvoja gospodarstva/poljoprivrede/turizma</t>
  </si>
  <si>
    <t>Prometnice i odvodnja Novo naselje Kistanje 1 II. Faza</t>
  </si>
  <si>
    <t>Uređenje nove lokacije za tržnicu u mjestu Kistanje</t>
  </si>
  <si>
    <t>Projektna dokumentacija - moderniz. ul.Hrv.branitelja D59</t>
  </si>
  <si>
    <t>Proj. Dokum. - neraz.cesta Kolašac, Ljune, Šuše, Matij.</t>
  </si>
  <si>
    <t>Proj. Dokum. - neraz.cesta Macure, Traživuci</t>
  </si>
  <si>
    <t>Proj. Dokum. - neraz.cesta Rudele, Grčići, D59</t>
  </si>
  <si>
    <t>Proj. Dokum. - neraz.cesta Nunić, Stijelje, Draga Selo</t>
  </si>
  <si>
    <t>Projektna dokumentacija - Zvonimirova ulica Kistanje</t>
  </si>
  <si>
    <t>Proj.dokum.za sanaciju vod.mreže Put Lalića</t>
  </si>
  <si>
    <t>Proj.dokum.za vodovod-Zvonimirova, Traživuci, Jekići</t>
  </si>
  <si>
    <t>Proj. Dokum. - neraz.cesta D i G. Tišme - Korolije</t>
  </si>
  <si>
    <t>Projektna dokumentacija za poduzetnički centar Krka</t>
  </si>
  <si>
    <t>Proj.dokum.za uređ.Trga P.Preradovića i tržnice</t>
  </si>
  <si>
    <t>Proj.dokum.za uređ.Trga sv. Nikole</t>
  </si>
  <si>
    <t>Proj.dokum.za izvedbu autokamp odmorišta "Krka"</t>
  </si>
  <si>
    <t>Proj.dok.za Dom staraca u B.Selu - ex škola</t>
  </si>
  <si>
    <t>Proj.dok.za ul.dr.F.Tuđmana (D59), nogostup</t>
  </si>
  <si>
    <t>Proj.vodovoda od ul.N.Tesle do Manastira Krka</t>
  </si>
  <si>
    <t>Proj.dokum.za vodovod M.Selo, Crnobrnje, Parčići</t>
  </si>
  <si>
    <t>Igraonice za djecu i mladež</t>
  </si>
  <si>
    <t>Plaće za redovan rad - službenici</t>
  </si>
  <si>
    <t>Plaće za redovan rad - dužnosnici</t>
  </si>
  <si>
    <t>Doprinosi za zdravstevno osiguranje - službenici</t>
  </si>
  <si>
    <t>Doprinosi za zdravstevno osiguranje - dužnosnici</t>
  </si>
  <si>
    <t>Doprinosi za zapošljavanje - službenici</t>
  </si>
  <si>
    <t>Doprinosi za zapošljavanje - dužnosnici</t>
  </si>
  <si>
    <t>Naknade za prijevoz - službenici</t>
  </si>
  <si>
    <t>Naknade za prijevoz - dužnosnici</t>
  </si>
  <si>
    <t>Ceste - sanacija i modern.neraz.ceste Nunić</t>
  </si>
  <si>
    <t>Ceste - sanacija i moderniz.neraz.ceste Parčići</t>
  </si>
  <si>
    <t>Izvedba vodov.ogranka od ul.N.Tesle do Manastira</t>
  </si>
  <si>
    <t>Usluge tek. I inv.održ. Javnih površina - KP Kistanje</t>
  </si>
  <si>
    <t>Porez na dobit</t>
  </si>
  <si>
    <t>Potpore iz proračuna-MRRFEU</t>
  </si>
  <si>
    <t>Tekuće pomoći od ostalih subjekata-žup.sud</t>
  </si>
  <si>
    <t>Tekuće pom. od ostalih subjekata-HZZ vjež.</t>
  </si>
  <si>
    <t>Putni trošak - lokalni izbori</t>
  </si>
  <si>
    <t>Naknade - referendum</t>
  </si>
  <si>
    <t>Putni trošak - referendum</t>
  </si>
  <si>
    <t>Komunalne usluge - VD sanacija odlagališta</t>
  </si>
  <si>
    <t>Komunalne usluge - VD sanitarno-fekalna kanal.</t>
  </si>
  <si>
    <t>Izdaci za dane zajmove trg.druš.u javnom sektoru</t>
  </si>
  <si>
    <t>Dani zajmovi trg.druš. U javnom sektoru - dugoročni</t>
  </si>
  <si>
    <t>Izdaci za dane zajmove trg. društvima</t>
  </si>
  <si>
    <t>Dani zajmovi trg.druš. Uajv.sek.-dugoročni</t>
  </si>
  <si>
    <t>Usluge tekućeg i invest. održ. - čišćenje snijega</t>
  </si>
  <si>
    <t>Sitni inventar</t>
  </si>
  <si>
    <t>Rashodi za nabavu neproizvedene dugotrajne imovine</t>
  </si>
  <si>
    <t>Oprema</t>
  </si>
  <si>
    <t>Sanacija i održavanje septičkih jama</t>
  </si>
  <si>
    <t>L.C. Masnikose</t>
  </si>
  <si>
    <t>L.C. Masnikose - nadzor</t>
  </si>
  <si>
    <t>Ostali građevinski objekti - vodovodna mreža Smrdelji</t>
  </si>
  <si>
    <t>Kanalizacija - B.Selo</t>
  </si>
  <si>
    <t>Tekuće pomoći od ostalih subjekata - vodovod</t>
  </si>
  <si>
    <t>Tekuće donacije u novcu - Hitna pomoć</t>
  </si>
  <si>
    <t>Proračun Općine Kistanje  za 2013.godinu u daljnjem tekstu Proračuna , sastoji se od:</t>
  </si>
  <si>
    <t>Kistanje ,03.prosinca 2012.g.</t>
  </si>
  <si>
    <t>OPĆINSKO VIJEĆE OPĆINE KISTANJE</t>
  </si>
  <si>
    <t>PREDSJEDNIK</t>
  </si>
  <si>
    <t>Marko Sladaković</t>
  </si>
  <si>
    <t>("Službeni vjesnik Šibensko-kninske županije",broj 8/09 i 15/10), Općinsko vijeće Općine Kistanje , na svojoj 28.sjednici održanoj dana</t>
  </si>
  <si>
    <t>03.prosinca 2012.g., donosi</t>
  </si>
  <si>
    <t>Na temelju članka 7. i članka 39. stavka 1. Zakona o proračunu ("Narodne novine",broj 87/08), i članka 32. Statuta Općine Kistanje</t>
  </si>
  <si>
    <t>KLASA: 400-06/12-01/15</t>
  </si>
  <si>
    <t>URBROJ:2182/16-01-12-1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</si>
</sst>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</numFmts>
  <fonts count="5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0"/>
    </font>
    <font>
      <b/>
      <sz val="10"/>
      <name val="Arial"/>
      <family val="2"/>
    </font>
    <font>
      <b/>
      <i/>
      <sz val="8"/>
      <name val="Arial"/>
      <family val="0"/>
    </font>
    <font>
      <i/>
      <sz val="8"/>
      <name val="Arial"/>
      <family val="0"/>
    </font>
    <font>
      <sz val="11"/>
      <color indexed="10"/>
      <name val="Arial"/>
      <family val="0"/>
    </font>
    <font>
      <sz val="11"/>
      <name val="Arial"/>
      <family val="0"/>
    </font>
    <font>
      <b/>
      <sz val="10"/>
      <color indexed="10"/>
      <name val="Arial"/>
      <family val="0"/>
    </font>
    <font>
      <b/>
      <sz val="8"/>
      <color indexed="10"/>
      <name val="Arial"/>
      <family val="0"/>
    </font>
    <font>
      <b/>
      <sz val="11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1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0" fontId="1" fillId="33" borderId="10" xfId="0" applyFont="1" applyFill="1" applyBorder="1" applyAlignment="1">
      <alignment/>
    </xf>
    <xf numFmtId="16" fontId="1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9" fontId="1" fillId="33" borderId="10" xfId="51" applyFont="1" applyFill="1" applyBorder="1" applyAlignment="1">
      <alignment/>
    </xf>
    <xf numFmtId="13" fontId="1" fillId="33" borderId="10" xfId="51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36" borderId="0" xfId="0" applyNumberFormat="1" applyFont="1" applyFill="1" applyAlignment="1">
      <alignment/>
    </xf>
    <xf numFmtId="3" fontId="1" fillId="37" borderId="0" xfId="0" applyNumberFormat="1" applyFont="1" applyFill="1" applyAlignment="1">
      <alignment/>
    </xf>
    <xf numFmtId="3" fontId="1" fillId="38" borderId="0" xfId="0" applyNumberFormat="1" applyFont="1" applyFill="1" applyAlignment="1">
      <alignment/>
    </xf>
    <xf numFmtId="0" fontId="1" fillId="39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39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39" borderId="17" xfId="0" applyFont="1" applyFill="1" applyBorder="1" applyAlignment="1">
      <alignment/>
    </xf>
    <xf numFmtId="0" fontId="1" fillId="37" borderId="18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39" borderId="19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1" fillId="36" borderId="21" xfId="0" applyFont="1" applyFill="1" applyBorder="1" applyAlignment="1">
      <alignment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1" fontId="1" fillId="33" borderId="12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40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1" fillId="35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1" fillId="34" borderId="0" xfId="0" applyNumberFormat="1" applyFont="1" applyFill="1" applyAlignment="1">
      <alignment/>
    </xf>
    <xf numFmtId="49" fontId="1" fillId="37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" fillId="0" borderId="25" xfId="0" applyFont="1" applyBorder="1" applyAlignment="1">
      <alignment/>
    </xf>
    <xf numFmtId="3" fontId="1" fillId="0" borderId="25" xfId="0" applyNumberFormat="1" applyFont="1" applyBorder="1" applyAlignment="1">
      <alignment/>
    </xf>
    <xf numFmtId="0" fontId="1" fillId="41" borderId="0" xfId="0" applyFont="1" applyFill="1" applyAlignment="1">
      <alignment/>
    </xf>
    <xf numFmtId="3" fontId="1" fillId="41" borderId="0" xfId="0" applyNumberFormat="1" applyFont="1" applyFill="1" applyAlignment="1">
      <alignment/>
    </xf>
    <xf numFmtId="0" fontId="1" fillId="41" borderId="10" xfId="0" applyFont="1" applyFill="1" applyBorder="1" applyAlignment="1">
      <alignment/>
    </xf>
    <xf numFmtId="3" fontId="1" fillId="41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33" borderId="13" xfId="0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35" borderId="0" xfId="0" applyFont="1" applyFill="1" applyAlignment="1">
      <alignment/>
    </xf>
    <xf numFmtId="0" fontId="3" fillId="35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49" fontId="1" fillId="33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/>
    </xf>
    <xf numFmtId="16" fontId="1" fillId="33" borderId="18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9" fontId="1" fillId="33" borderId="10" xfId="51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33" borderId="10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38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2" fontId="1" fillId="0" borderId="18" xfId="0" applyNumberFormat="1" applyFont="1" applyBorder="1" applyAlignment="1">
      <alignment/>
    </xf>
    <xf numFmtId="0" fontId="3" fillId="37" borderId="18" xfId="0" applyFont="1" applyFill="1" applyBorder="1" applyAlignment="1">
      <alignment/>
    </xf>
    <xf numFmtId="3" fontId="3" fillId="37" borderId="18" xfId="0" applyNumberFormat="1" applyFont="1" applyFill="1" applyBorder="1" applyAlignment="1">
      <alignment/>
    </xf>
    <xf numFmtId="3" fontId="3" fillId="37" borderId="18" xfId="0" applyNumberFormat="1" applyFont="1" applyFill="1" applyBorder="1" applyAlignment="1">
      <alignment/>
    </xf>
    <xf numFmtId="2" fontId="1" fillId="37" borderId="1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3" fontId="3" fillId="37" borderId="0" xfId="0" applyNumberFormat="1" applyFont="1" applyFill="1" applyAlignment="1">
      <alignment/>
    </xf>
    <xf numFmtId="3" fontId="1" fillId="37" borderId="0" xfId="0" applyNumberFormat="1" applyFont="1" applyFill="1" applyAlignment="1">
      <alignment/>
    </xf>
    <xf numFmtId="2" fontId="1" fillId="37" borderId="0" xfId="0" applyNumberFormat="1" applyFont="1" applyFill="1" applyAlignment="1">
      <alignment/>
    </xf>
    <xf numFmtId="2" fontId="3" fillId="37" borderId="18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3" fontId="3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2" fontId="1" fillId="36" borderId="0" xfId="0" applyNumberFormat="1" applyFont="1" applyFill="1" applyAlignment="1">
      <alignment/>
    </xf>
    <xf numFmtId="3" fontId="1" fillId="0" borderId="13" xfId="0" applyNumberFormat="1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3" fillId="37" borderId="25" xfId="0" applyFont="1" applyFill="1" applyBorder="1" applyAlignment="1">
      <alignment/>
    </xf>
    <xf numFmtId="3" fontId="3" fillId="37" borderId="25" xfId="0" applyNumberFormat="1" applyFont="1" applyFill="1" applyBorder="1" applyAlignment="1">
      <alignment/>
    </xf>
    <xf numFmtId="0" fontId="3" fillId="38" borderId="27" xfId="0" applyFont="1" applyFill="1" applyBorder="1" applyAlignment="1">
      <alignment/>
    </xf>
    <xf numFmtId="3" fontId="3" fillId="38" borderId="27" xfId="0" applyNumberFormat="1" applyFont="1" applyFill="1" applyBorder="1" applyAlignment="1">
      <alignment/>
    </xf>
    <xf numFmtId="3" fontId="3" fillId="38" borderId="27" xfId="0" applyNumberFormat="1" applyFont="1" applyFill="1" applyBorder="1" applyAlignment="1">
      <alignment/>
    </xf>
    <xf numFmtId="2" fontId="3" fillId="38" borderId="27" xfId="0" applyNumberFormat="1" applyFont="1" applyFill="1" applyBorder="1" applyAlignment="1">
      <alignment/>
    </xf>
    <xf numFmtId="0" fontId="3" fillId="39" borderId="17" xfId="0" applyFont="1" applyFill="1" applyBorder="1" applyAlignment="1">
      <alignment/>
    </xf>
    <xf numFmtId="3" fontId="3" fillId="39" borderId="17" xfId="0" applyNumberFormat="1" applyFont="1" applyFill="1" applyBorder="1" applyAlignment="1">
      <alignment/>
    </xf>
    <xf numFmtId="3" fontId="3" fillId="39" borderId="17" xfId="0" applyNumberFormat="1" applyFont="1" applyFill="1" applyBorder="1" applyAlignment="1">
      <alignment/>
    </xf>
    <xf numFmtId="2" fontId="1" fillId="39" borderId="17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3" fontId="1" fillId="39" borderId="0" xfId="0" applyNumberFormat="1" applyFont="1" applyFill="1" applyAlignment="1">
      <alignment/>
    </xf>
    <xf numFmtId="3" fontId="3" fillId="39" borderId="0" xfId="0" applyNumberFormat="1" applyFont="1" applyFill="1" applyAlignment="1">
      <alignment/>
    </xf>
    <xf numFmtId="2" fontId="1" fillId="39" borderId="0" xfId="0" applyNumberFormat="1" applyFont="1" applyFill="1" applyAlignment="1">
      <alignment/>
    </xf>
    <xf numFmtId="3" fontId="1" fillId="38" borderId="0" xfId="0" applyNumberFormat="1" applyFont="1" applyFill="1" applyAlignment="1">
      <alignment/>
    </xf>
    <xf numFmtId="3" fontId="3" fillId="38" borderId="0" xfId="0" applyNumberFormat="1" applyFont="1" applyFill="1" applyAlignment="1">
      <alignment/>
    </xf>
    <xf numFmtId="2" fontId="1" fillId="38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6" fillId="0" borderId="12" xfId="0" applyFont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0" fontId="3" fillId="37" borderId="28" xfId="0" applyFont="1" applyFill="1" applyBorder="1" applyAlignment="1">
      <alignment/>
    </xf>
    <xf numFmtId="3" fontId="3" fillId="37" borderId="28" xfId="0" applyNumberFormat="1" applyFont="1" applyFill="1" applyBorder="1" applyAlignment="1">
      <alignment/>
    </xf>
    <xf numFmtId="3" fontId="3" fillId="37" borderId="28" xfId="0" applyNumberFormat="1" applyFont="1" applyFill="1" applyBorder="1" applyAlignment="1">
      <alignment/>
    </xf>
    <xf numFmtId="2" fontId="3" fillId="37" borderId="28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8" xfId="0" applyNumberFormat="1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1" fillId="41" borderId="0" xfId="0" applyNumberFormat="1" applyFont="1" applyFill="1" applyAlignment="1">
      <alignment/>
    </xf>
    <xf numFmtId="2" fontId="1" fillId="41" borderId="0" xfId="0" applyNumberFormat="1" applyFont="1" applyFill="1" applyAlignment="1">
      <alignment/>
    </xf>
    <xf numFmtId="0" fontId="3" fillId="41" borderId="10" xfId="0" applyFont="1" applyFill="1" applyBorder="1" applyAlignment="1">
      <alignment/>
    </xf>
    <xf numFmtId="3" fontId="3" fillId="41" borderId="10" xfId="0" applyNumberFormat="1" applyFont="1" applyFill="1" applyBorder="1" applyAlignment="1">
      <alignment/>
    </xf>
    <xf numFmtId="3" fontId="3" fillId="41" borderId="10" xfId="0" applyNumberFormat="1" applyFont="1" applyFill="1" applyBorder="1" applyAlignment="1">
      <alignment/>
    </xf>
    <xf numFmtId="2" fontId="1" fillId="41" borderId="10" xfId="0" applyNumberFormat="1" applyFont="1" applyFill="1" applyBorder="1" applyAlignment="1">
      <alignment/>
    </xf>
    <xf numFmtId="3" fontId="1" fillId="41" borderId="10" xfId="0" applyNumberFormat="1" applyFont="1" applyFill="1" applyBorder="1" applyAlignment="1">
      <alignment/>
    </xf>
    <xf numFmtId="0" fontId="3" fillId="41" borderId="28" xfId="0" applyFont="1" applyFill="1" applyBorder="1" applyAlignment="1">
      <alignment/>
    </xf>
    <xf numFmtId="3" fontId="3" fillId="41" borderId="28" xfId="0" applyNumberFormat="1" applyFont="1" applyFill="1" applyBorder="1" applyAlignment="1">
      <alignment/>
    </xf>
    <xf numFmtId="3" fontId="3" fillId="41" borderId="28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2" fontId="3" fillId="41" borderId="28" xfId="0" applyNumberFormat="1" applyFont="1" applyFill="1" applyBorder="1" applyAlignment="1">
      <alignment/>
    </xf>
    <xf numFmtId="2" fontId="3" fillId="38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3" fontId="4" fillId="37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/>
    </xf>
    <xf numFmtId="3" fontId="11" fillId="0" borderId="28" xfId="0" applyNumberFormat="1" applyFont="1" applyFill="1" applyBorder="1" applyAlignment="1">
      <alignment/>
    </xf>
    <xf numFmtId="3" fontId="4" fillId="38" borderId="0" xfId="0" applyNumberFormat="1" applyFont="1" applyFill="1" applyAlignment="1">
      <alignment/>
    </xf>
    <xf numFmtId="3" fontId="4" fillId="36" borderId="0" xfId="0" applyNumberFormat="1" applyFont="1" applyFill="1" applyAlignment="1">
      <alignment/>
    </xf>
    <xf numFmtId="0" fontId="1" fillId="37" borderId="23" xfId="0" applyFont="1" applyFill="1" applyBorder="1" applyAlignment="1">
      <alignment/>
    </xf>
    <xf numFmtId="3" fontId="3" fillId="37" borderId="23" xfId="0" applyNumberFormat="1" applyFont="1" applyFill="1" applyBorder="1" applyAlignment="1">
      <alignment/>
    </xf>
    <xf numFmtId="2" fontId="3" fillId="37" borderId="23" xfId="0" applyNumberFormat="1" applyFont="1" applyFill="1" applyBorder="1" applyAlignment="1">
      <alignment/>
    </xf>
    <xf numFmtId="9" fontId="1" fillId="0" borderId="0" xfId="5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9" fontId="3" fillId="0" borderId="0" xfId="51" applyFont="1" applyFill="1" applyBorder="1" applyAlignment="1">
      <alignment horizontal="right"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/>
    </xf>
    <xf numFmtId="2" fontId="3" fillId="0" borderId="14" xfId="0" applyNumberFormat="1" applyFont="1" applyFill="1" applyBorder="1" applyAlignment="1">
      <alignment/>
    </xf>
    <xf numFmtId="2" fontId="3" fillId="0" borderId="25" xfId="0" applyNumberFormat="1" applyFont="1" applyFill="1" applyBorder="1" applyAlignment="1">
      <alignment/>
    </xf>
    <xf numFmtId="3" fontId="3" fillId="37" borderId="22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38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0" fontId="7" fillId="36" borderId="0" xfId="0" applyFont="1" applyFill="1" applyAlignment="1">
      <alignment/>
    </xf>
    <xf numFmtId="3" fontId="4" fillId="39" borderId="0" xfId="0" applyNumberFormat="1" applyFont="1" applyFill="1" applyAlignment="1">
      <alignment/>
    </xf>
    <xf numFmtId="0" fontId="3" fillId="39" borderId="19" xfId="0" applyFont="1" applyFill="1" applyBorder="1" applyAlignment="1">
      <alignment/>
    </xf>
    <xf numFmtId="3" fontId="3" fillId="39" borderId="19" xfId="0" applyNumberFormat="1" applyFont="1" applyFill="1" applyBorder="1" applyAlignment="1">
      <alignment/>
    </xf>
    <xf numFmtId="3" fontId="1" fillId="39" borderId="19" xfId="0" applyNumberFormat="1" applyFont="1" applyFill="1" applyBorder="1" applyAlignment="1">
      <alignment/>
    </xf>
    <xf numFmtId="3" fontId="1" fillId="39" borderId="19" xfId="0" applyNumberFormat="1" applyFont="1" applyFill="1" applyBorder="1" applyAlignment="1">
      <alignment/>
    </xf>
    <xf numFmtId="2" fontId="1" fillId="39" borderId="19" xfId="0" applyNumberFormat="1" applyFont="1" applyFill="1" applyBorder="1" applyAlignment="1">
      <alignment/>
    </xf>
    <xf numFmtId="0" fontId="3" fillId="36" borderId="30" xfId="0" applyFont="1" applyFill="1" applyBorder="1" applyAlignment="1">
      <alignment/>
    </xf>
    <xf numFmtId="3" fontId="3" fillId="36" borderId="20" xfId="0" applyNumberFormat="1" applyFont="1" applyFill="1" applyBorder="1" applyAlignment="1">
      <alignment/>
    </xf>
    <xf numFmtId="3" fontId="3" fillId="36" borderId="2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39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37" borderId="0" xfId="0" applyFont="1" applyFill="1" applyAlignment="1">
      <alignment/>
    </xf>
    <xf numFmtId="3" fontId="5" fillId="0" borderId="10" xfId="0" applyNumberFormat="1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37" borderId="18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37" borderId="0" xfId="0" applyNumberFormat="1" applyFont="1" applyFill="1" applyAlignment="1">
      <alignment/>
    </xf>
    <xf numFmtId="3" fontId="5" fillId="37" borderId="18" xfId="0" applyNumberFormat="1" applyFont="1" applyFill="1" applyBorder="1" applyAlignment="1">
      <alignment/>
    </xf>
    <xf numFmtId="3" fontId="5" fillId="36" borderId="0" xfId="0" applyNumberFormat="1" applyFont="1" applyFill="1" applyAlignment="1">
      <alignment/>
    </xf>
    <xf numFmtId="3" fontId="5" fillId="37" borderId="25" xfId="0" applyNumberFormat="1" applyFont="1" applyFill="1" applyBorder="1" applyAlignment="1">
      <alignment/>
    </xf>
    <xf numFmtId="3" fontId="5" fillId="38" borderId="27" xfId="0" applyNumberFormat="1" applyFont="1" applyFill="1" applyBorder="1" applyAlignment="1">
      <alignment/>
    </xf>
    <xf numFmtId="3" fontId="5" fillId="39" borderId="17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39" borderId="0" xfId="0" applyNumberFormat="1" applyFont="1" applyFill="1" applyAlignment="1">
      <alignment/>
    </xf>
    <xf numFmtId="3" fontId="5" fillId="38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25" xfId="0" applyNumberFormat="1" applyFont="1" applyFill="1" applyBorder="1" applyAlignment="1">
      <alignment/>
    </xf>
    <xf numFmtId="3" fontId="5" fillId="37" borderId="28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41" borderId="0" xfId="0" applyNumberFormat="1" applyFont="1" applyFill="1" applyAlignment="1">
      <alignment/>
    </xf>
    <xf numFmtId="3" fontId="5" fillId="41" borderId="10" xfId="0" applyNumberFormat="1" applyFont="1" applyFill="1" applyBorder="1" applyAlignment="1">
      <alignment/>
    </xf>
    <xf numFmtId="3" fontId="5" fillId="41" borderId="28" xfId="0" applyNumberFormat="1" applyFont="1" applyFill="1" applyBorder="1" applyAlignment="1">
      <alignment/>
    </xf>
    <xf numFmtId="3" fontId="5" fillId="37" borderId="23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37" borderId="22" xfId="0" applyNumberFormat="1" applyFont="1" applyFill="1" applyBorder="1" applyAlignment="1">
      <alignment/>
    </xf>
    <xf numFmtId="3" fontId="5" fillId="39" borderId="19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wrapText="1"/>
    </xf>
    <xf numFmtId="1" fontId="5" fillId="33" borderId="10" xfId="0" applyNumberFormat="1" applyFon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3" fontId="5" fillId="34" borderId="0" xfId="0" applyNumberFormat="1" applyFont="1" applyFill="1" applyAlignment="1">
      <alignment/>
    </xf>
    <xf numFmtId="3" fontId="5" fillId="35" borderId="1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3" fontId="14" fillId="0" borderId="31" xfId="0" applyNumberFormat="1" applyFont="1" applyFill="1" applyBorder="1" applyAlignment="1">
      <alignment/>
    </xf>
    <xf numFmtId="3" fontId="15" fillId="0" borderId="3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9" fontId="15" fillId="0" borderId="10" xfId="0" applyNumberFormat="1" applyFont="1" applyFill="1" applyBorder="1" applyAlignment="1">
      <alignment/>
    </xf>
    <xf numFmtId="0" fontId="16" fillId="0" borderId="0" xfId="0" applyFont="1" applyAlignment="1">
      <alignment/>
    </xf>
    <xf numFmtId="3" fontId="16" fillId="34" borderId="10" xfId="0" applyNumberFormat="1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17" fillId="34" borderId="10" xfId="0" applyFont="1" applyFill="1" applyBorder="1" applyAlignment="1">
      <alignment/>
    </xf>
    <xf numFmtId="3" fontId="16" fillId="34" borderId="13" xfId="0" applyNumberFormat="1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17" fillId="34" borderId="13" xfId="0" applyFont="1" applyFill="1" applyBorder="1" applyAlignment="1">
      <alignment/>
    </xf>
    <xf numFmtId="16" fontId="16" fillId="34" borderId="13" xfId="51" applyNumberFormat="1" applyFont="1" applyFill="1" applyBorder="1" applyAlignment="1">
      <alignment/>
    </xf>
    <xf numFmtId="9" fontId="16" fillId="34" borderId="13" xfId="51" applyFont="1" applyFill="1" applyBorder="1" applyAlignment="1">
      <alignment/>
    </xf>
    <xf numFmtId="13" fontId="16" fillId="34" borderId="13" xfId="51" applyNumberFormat="1" applyFont="1" applyFill="1" applyBorder="1" applyAlignment="1">
      <alignment/>
    </xf>
    <xf numFmtId="3" fontId="16" fillId="33" borderId="12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3" fontId="16" fillId="33" borderId="10" xfId="0" applyNumberFormat="1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7" fillId="0" borderId="0" xfId="0" applyFont="1" applyAlignment="1">
      <alignment/>
    </xf>
    <xf numFmtId="3" fontId="17" fillId="33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17" fillId="33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3" fontId="5" fillId="0" borderId="25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3" fillId="0" borderId="10" xfId="0" applyFont="1" applyBorder="1" applyAlignment="1">
      <alignment/>
    </xf>
    <xf numFmtId="0" fontId="3" fillId="35" borderId="10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1" fillId="40" borderId="0" xfId="0" applyFont="1" applyFill="1" applyAlignment="1">
      <alignment/>
    </xf>
    <xf numFmtId="0" fontId="1" fillId="0" borderId="12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1" fillId="0" borderId="32" xfId="0" applyFont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2" fontId="1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12" xfId="0" applyFont="1" applyBorder="1" applyAlignment="1">
      <alignment horizontal="right" wrapText="1"/>
    </xf>
    <xf numFmtId="0" fontId="0" fillId="0" borderId="24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14" fillId="0" borderId="12" xfId="0" applyFont="1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14" fillId="0" borderId="24" xfId="0" applyFont="1" applyBorder="1" applyAlignment="1">
      <alignment/>
    </xf>
    <xf numFmtId="0" fontId="14" fillId="0" borderId="11" xfId="0" applyFont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96"/>
  <sheetViews>
    <sheetView tabSelected="1" zoomScalePageLayoutView="0" workbookViewId="0" topLeftCell="A1">
      <selection activeCell="B1" sqref="A1:Q154"/>
    </sheetView>
  </sheetViews>
  <sheetFormatPr defaultColWidth="9.140625" defaultRowHeight="12.75"/>
  <cols>
    <col min="1" max="6" width="1.7109375" style="0" customWidth="1"/>
    <col min="7" max="7" width="1.57421875" style="0" customWidth="1"/>
    <col min="8" max="8" width="3.7109375" style="0" customWidth="1"/>
    <col min="9" max="9" width="5.28125" style="0" customWidth="1"/>
    <col min="10" max="10" width="25.8515625" style="0" customWidth="1"/>
    <col min="11" max="11" width="9.28125" style="0" customWidth="1"/>
    <col min="13" max="13" width="9.421875" style="110" customWidth="1"/>
    <col min="14" max="14" width="11.57421875" style="82" customWidth="1"/>
    <col min="15" max="15" width="11.140625" style="304" customWidth="1"/>
    <col min="16" max="16" width="9.421875" style="124" customWidth="1"/>
    <col min="17" max="17" width="9.8515625" style="24" customWidth="1"/>
  </cols>
  <sheetData>
    <row r="2" spans="4:16" ht="15">
      <c r="D2" t="s">
        <v>637</v>
      </c>
      <c r="M2" s="86"/>
      <c r="N2" s="81"/>
      <c r="O2" s="295"/>
      <c r="P2" s="24"/>
    </row>
    <row r="3" spans="4:16" ht="15">
      <c r="D3" t="s">
        <v>635</v>
      </c>
      <c r="M3" s="86"/>
      <c r="N3" s="81"/>
      <c r="O3" s="295"/>
      <c r="P3" s="24"/>
    </row>
    <row r="4" spans="4:16" ht="15">
      <c r="D4" t="s">
        <v>636</v>
      </c>
      <c r="M4" s="86"/>
      <c r="N4" s="81"/>
      <c r="O4" s="295"/>
      <c r="P4" s="24"/>
    </row>
    <row r="5" spans="13:16" ht="15">
      <c r="M5" s="86"/>
      <c r="N5" s="81"/>
      <c r="O5" s="295"/>
      <c r="P5" s="24"/>
    </row>
    <row r="6" spans="1:17" ht="15.75">
      <c r="A6" s="397" t="s">
        <v>555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</row>
    <row r="7" spans="1:17" ht="15.7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106"/>
      <c r="N7" s="90"/>
      <c r="O7" s="296"/>
      <c r="P7" s="121"/>
      <c r="Q7" s="121"/>
    </row>
    <row r="8" spans="1:17" s="46" customFormat="1" ht="15">
      <c r="A8" s="92" t="s">
        <v>458</v>
      </c>
      <c r="B8" s="92"/>
      <c r="C8" s="92"/>
      <c r="D8" s="92"/>
      <c r="E8" s="92" t="s">
        <v>459</v>
      </c>
      <c r="F8" s="92"/>
      <c r="G8" s="92"/>
      <c r="H8" s="92"/>
      <c r="I8" s="92"/>
      <c r="J8" s="92"/>
      <c r="K8" s="92"/>
      <c r="L8" s="92" t="s">
        <v>464</v>
      </c>
      <c r="M8" s="107"/>
      <c r="N8" s="92"/>
      <c r="O8" s="296"/>
      <c r="P8" s="122"/>
      <c r="Q8" s="122"/>
    </row>
    <row r="9" spans="1:17" s="46" customFormat="1" ht="1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107"/>
      <c r="N9" s="92"/>
      <c r="O9" s="296"/>
      <c r="P9" s="122"/>
      <c r="Q9" s="122"/>
    </row>
    <row r="10" spans="1:17" s="46" customFormat="1" ht="15" customHeight="1">
      <c r="A10" s="92"/>
      <c r="B10" s="92"/>
      <c r="C10" s="92"/>
      <c r="D10" s="92"/>
      <c r="E10" s="92"/>
      <c r="F10" s="92"/>
      <c r="G10" s="92"/>
      <c r="H10" s="398" t="s">
        <v>630</v>
      </c>
      <c r="I10" s="398"/>
      <c r="J10" s="398"/>
      <c r="K10" s="398"/>
      <c r="L10" s="398"/>
      <c r="M10" s="398"/>
      <c r="N10" s="398"/>
      <c r="O10" s="398"/>
      <c r="P10" s="398"/>
      <c r="Q10" s="398"/>
    </row>
    <row r="12" spans="1:17" ht="12.75">
      <c r="A12" s="2"/>
      <c r="B12" s="3"/>
      <c r="C12" s="3"/>
      <c r="D12" s="3"/>
      <c r="E12" s="3"/>
      <c r="F12" s="3"/>
      <c r="G12" s="3"/>
      <c r="H12" s="3"/>
      <c r="I12" s="3"/>
      <c r="J12" s="3"/>
      <c r="K12" s="10" t="s">
        <v>3</v>
      </c>
      <c r="L12" s="10" t="s">
        <v>4</v>
      </c>
      <c r="M12" s="10" t="s">
        <v>512</v>
      </c>
      <c r="N12" s="60" t="s">
        <v>6</v>
      </c>
      <c r="O12" s="297" t="s">
        <v>5</v>
      </c>
      <c r="P12" s="60" t="s">
        <v>6</v>
      </c>
      <c r="Q12" s="10" t="s">
        <v>6</v>
      </c>
    </row>
    <row r="13" spans="1:17" ht="12.75">
      <c r="A13" s="2"/>
      <c r="B13" s="3"/>
      <c r="C13" s="3"/>
      <c r="D13" s="3"/>
      <c r="E13" s="3"/>
      <c r="F13" s="3"/>
      <c r="G13" s="3"/>
      <c r="H13" s="3"/>
      <c r="I13" s="3"/>
      <c r="J13" s="3"/>
      <c r="K13" s="10">
        <v>2011</v>
      </c>
      <c r="L13" s="10">
        <v>2012</v>
      </c>
      <c r="M13" s="10">
        <v>2012</v>
      </c>
      <c r="N13" s="61">
        <v>2013</v>
      </c>
      <c r="O13" s="298">
        <v>2013</v>
      </c>
      <c r="P13" s="61">
        <v>2014</v>
      </c>
      <c r="Q13" s="125" t="s">
        <v>553</v>
      </c>
    </row>
    <row r="14" spans="1:17" ht="12.75">
      <c r="A14" s="1" t="s">
        <v>0</v>
      </c>
      <c r="B14" s="1"/>
      <c r="C14" s="1"/>
      <c r="D14" s="1"/>
      <c r="E14" s="1"/>
      <c r="F14" s="1"/>
      <c r="G14" s="1"/>
      <c r="H14" s="3"/>
      <c r="I14" s="3"/>
      <c r="J14" s="3"/>
      <c r="K14" s="10">
        <v>1</v>
      </c>
      <c r="L14" s="10">
        <v>2</v>
      </c>
      <c r="M14" s="10">
        <v>3</v>
      </c>
      <c r="N14" s="60">
        <v>4</v>
      </c>
      <c r="O14" s="132">
        <v>5</v>
      </c>
      <c r="P14" s="60">
        <v>6</v>
      </c>
      <c r="Q14" s="125" t="s">
        <v>542</v>
      </c>
    </row>
    <row r="15" spans="1:17" ht="12.7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3"/>
      <c r="I15" s="3"/>
      <c r="J15" s="3"/>
      <c r="K15" s="111"/>
      <c r="L15" s="111"/>
      <c r="M15" s="111"/>
      <c r="N15" s="112"/>
      <c r="O15" s="299"/>
      <c r="P15" s="112"/>
      <c r="Q15" s="126"/>
    </row>
    <row r="16" spans="1:17" ht="12.75">
      <c r="A16" s="4"/>
      <c r="B16" s="4"/>
      <c r="C16" s="4"/>
      <c r="D16" s="4"/>
      <c r="E16" s="4"/>
      <c r="F16" s="4"/>
      <c r="G16" s="4"/>
      <c r="H16" s="40" t="s">
        <v>2</v>
      </c>
      <c r="I16" s="40"/>
      <c r="J16" s="40"/>
      <c r="K16" s="40"/>
      <c r="L16" s="40"/>
      <c r="M16" s="40"/>
      <c r="N16" s="43"/>
      <c r="O16" s="300"/>
      <c r="P16" s="43"/>
      <c r="Q16" s="12"/>
    </row>
    <row r="17" spans="1:17" s="24" customFormat="1" ht="12.75">
      <c r="A17" s="21"/>
      <c r="B17" s="21"/>
      <c r="C17" s="21"/>
      <c r="D17" s="21"/>
      <c r="E17" s="21"/>
      <c r="F17" s="21"/>
      <c r="G17" s="21"/>
      <c r="H17" s="113" t="s">
        <v>348</v>
      </c>
      <c r="I17" s="76"/>
      <c r="J17" s="77"/>
      <c r="K17" s="83">
        <f aca="true" t="shared" si="0" ref="K17:Q17">K18+K19</f>
        <v>5738288</v>
      </c>
      <c r="L17" s="83">
        <f t="shared" si="0"/>
        <v>5060100</v>
      </c>
      <c r="M17" s="83">
        <f t="shared" si="0"/>
        <v>6275085</v>
      </c>
      <c r="N17" s="83">
        <f t="shared" si="0"/>
        <v>5430100</v>
      </c>
      <c r="O17" s="104">
        <f t="shared" si="0"/>
        <v>7907000</v>
      </c>
      <c r="P17" s="83">
        <f t="shared" si="0"/>
        <v>7640100</v>
      </c>
      <c r="Q17" s="83">
        <f t="shared" si="0"/>
        <v>8026500</v>
      </c>
    </row>
    <row r="18" spans="1:17" ht="12.75">
      <c r="A18" s="1"/>
      <c r="B18" s="1"/>
      <c r="C18" s="1"/>
      <c r="D18" s="1"/>
      <c r="E18" s="1"/>
      <c r="F18" s="1"/>
      <c r="G18" s="1"/>
      <c r="H18" s="25" t="s">
        <v>7</v>
      </c>
      <c r="I18" s="32"/>
      <c r="J18" s="31"/>
      <c r="K18" s="26">
        <f aca="true" t="shared" si="1" ref="K18:Q18">K50</f>
        <v>5738026</v>
      </c>
      <c r="L18" s="26">
        <f t="shared" si="1"/>
        <v>5030100</v>
      </c>
      <c r="M18" s="26">
        <f t="shared" si="1"/>
        <v>6273585</v>
      </c>
      <c r="N18" s="26">
        <f t="shared" si="1"/>
        <v>5400100</v>
      </c>
      <c r="O18" s="104">
        <f t="shared" si="1"/>
        <v>7877000</v>
      </c>
      <c r="P18" s="30">
        <f t="shared" si="1"/>
        <v>7610100</v>
      </c>
      <c r="Q18" s="30">
        <f t="shared" si="1"/>
        <v>7996500</v>
      </c>
    </row>
    <row r="19" spans="1:17" ht="12.75">
      <c r="A19" s="1"/>
      <c r="B19" s="1"/>
      <c r="C19" s="1"/>
      <c r="D19" s="1"/>
      <c r="E19" s="1"/>
      <c r="F19" s="1"/>
      <c r="G19" s="1"/>
      <c r="H19" s="25" t="s">
        <v>8</v>
      </c>
      <c r="I19" s="25"/>
      <c r="J19" s="25"/>
      <c r="K19" s="26">
        <f aca="true" t="shared" si="2" ref="K19:Q19">K83</f>
        <v>262</v>
      </c>
      <c r="L19" s="26">
        <f t="shared" si="2"/>
        <v>30000</v>
      </c>
      <c r="M19" s="26">
        <f t="shared" si="2"/>
        <v>1500</v>
      </c>
      <c r="N19" s="26">
        <f t="shared" si="2"/>
        <v>30000</v>
      </c>
      <c r="O19" s="104">
        <f t="shared" si="2"/>
        <v>30000</v>
      </c>
      <c r="P19" s="30">
        <f t="shared" si="2"/>
        <v>30000</v>
      </c>
      <c r="Q19" s="30">
        <f t="shared" si="2"/>
        <v>30000</v>
      </c>
    </row>
    <row r="20" spans="1:17" ht="12.75">
      <c r="A20" s="1"/>
      <c r="B20" s="1"/>
      <c r="C20" s="1"/>
      <c r="D20" s="1"/>
      <c r="E20" s="1"/>
      <c r="F20" s="1"/>
      <c r="G20" s="1"/>
      <c r="H20" s="25" t="s">
        <v>9</v>
      </c>
      <c r="I20" s="25"/>
      <c r="J20" s="25"/>
      <c r="K20" s="26">
        <f aca="true" t="shared" si="3" ref="K20:Q20">K88</f>
        <v>4175429</v>
      </c>
      <c r="L20" s="26">
        <f t="shared" si="3"/>
        <v>4178110</v>
      </c>
      <c r="M20" s="26">
        <f t="shared" si="3"/>
        <v>6018092</v>
      </c>
      <c r="N20" s="26">
        <f t="shared" si="3"/>
        <v>4315910</v>
      </c>
      <c r="O20" s="104">
        <f t="shared" si="3"/>
        <v>6207600</v>
      </c>
      <c r="P20" s="30">
        <f t="shared" si="3"/>
        <v>5214860</v>
      </c>
      <c r="Q20" s="30">
        <f t="shared" si="3"/>
        <v>6136400</v>
      </c>
    </row>
    <row r="21" spans="1:17" ht="12.75">
      <c r="A21" s="1"/>
      <c r="B21" s="1"/>
      <c r="C21" s="1"/>
      <c r="D21" s="1"/>
      <c r="E21" s="1"/>
      <c r="F21" s="1"/>
      <c r="G21" s="1"/>
      <c r="H21" s="25" t="s">
        <v>10</v>
      </c>
      <c r="I21" s="25"/>
      <c r="J21" s="25"/>
      <c r="K21" s="26">
        <f aca="true" t="shared" si="4" ref="K21:Q21">K114</f>
        <v>1741814</v>
      </c>
      <c r="L21" s="26">
        <f t="shared" si="4"/>
        <v>1326000</v>
      </c>
      <c r="M21" s="26">
        <f>M114+M129</f>
        <v>874290</v>
      </c>
      <c r="N21" s="26">
        <f t="shared" si="4"/>
        <v>1403000</v>
      </c>
      <c r="O21" s="104">
        <f t="shared" si="4"/>
        <v>2250500</v>
      </c>
      <c r="P21" s="30">
        <f t="shared" si="4"/>
        <v>3325000</v>
      </c>
      <c r="Q21" s="30">
        <f t="shared" si="4"/>
        <v>2378500</v>
      </c>
    </row>
    <row r="22" spans="1:17" ht="12.75">
      <c r="A22" s="1"/>
      <c r="B22" s="1"/>
      <c r="C22" s="1"/>
      <c r="D22" s="1"/>
      <c r="E22" s="1"/>
      <c r="F22" s="1"/>
      <c r="G22" s="1"/>
      <c r="H22" s="71" t="s">
        <v>356</v>
      </c>
      <c r="I22" s="114"/>
      <c r="J22" s="115"/>
      <c r="K22" s="84">
        <f aca="true" t="shared" si="5" ref="K22:Q22">K20+K21</f>
        <v>5917243</v>
      </c>
      <c r="L22" s="84">
        <f t="shared" si="5"/>
        <v>5504110</v>
      </c>
      <c r="M22" s="84">
        <f>M20+M21</f>
        <v>6892382</v>
      </c>
      <c r="N22" s="84">
        <f t="shared" si="5"/>
        <v>5718910</v>
      </c>
      <c r="O22" s="108">
        <f t="shared" si="5"/>
        <v>8458100</v>
      </c>
      <c r="P22" s="83">
        <f t="shared" si="5"/>
        <v>8539860</v>
      </c>
      <c r="Q22" s="83">
        <f t="shared" si="5"/>
        <v>8514900</v>
      </c>
    </row>
    <row r="23" spans="1:17" ht="12.75">
      <c r="A23" s="1"/>
      <c r="B23" s="1"/>
      <c r="C23" s="1"/>
      <c r="D23" s="1"/>
      <c r="E23" s="1"/>
      <c r="F23" s="1"/>
      <c r="G23" s="1"/>
      <c r="H23" s="25" t="s">
        <v>11</v>
      </c>
      <c r="I23" s="32"/>
      <c r="J23" s="31"/>
      <c r="K23" s="26">
        <f aca="true" t="shared" si="6" ref="K23:Q23">(K18+K19)-(K20+K21)</f>
        <v>-178955</v>
      </c>
      <c r="L23" s="26">
        <f t="shared" si="6"/>
        <v>-444010</v>
      </c>
      <c r="M23" s="26">
        <f t="shared" si="6"/>
        <v>-617297</v>
      </c>
      <c r="N23" s="26">
        <f t="shared" si="6"/>
        <v>-288810</v>
      </c>
      <c r="O23" s="105">
        <f t="shared" si="6"/>
        <v>-551100</v>
      </c>
      <c r="P23" s="26">
        <f t="shared" si="6"/>
        <v>-899760</v>
      </c>
      <c r="Q23" s="26">
        <f t="shared" si="6"/>
        <v>-488400</v>
      </c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6"/>
      <c r="L24" s="16"/>
      <c r="M24" s="16"/>
      <c r="N24" s="16"/>
      <c r="O24" s="131"/>
      <c r="P24" s="22"/>
    </row>
    <row r="25" spans="1:17" ht="12.75">
      <c r="A25" s="4"/>
      <c r="B25" s="4"/>
      <c r="C25" s="4"/>
      <c r="D25" s="4"/>
      <c r="E25" s="4"/>
      <c r="F25" s="4"/>
      <c r="G25" s="4"/>
      <c r="H25" s="40" t="s">
        <v>12</v>
      </c>
      <c r="I25" s="40"/>
      <c r="J25" s="40"/>
      <c r="K25" s="43"/>
      <c r="L25" s="43"/>
      <c r="M25" s="43"/>
      <c r="N25" s="43"/>
      <c r="O25" s="300"/>
      <c r="P25" s="43"/>
      <c r="Q25" s="12"/>
    </row>
    <row r="26" spans="1:17" ht="12.75">
      <c r="A26" s="1"/>
      <c r="B26" s="1"/>
      <c r="C26" s="1"/>
      <c r="D26" s="1"/>
      <c r="E26" s="1"/>
      <c r="F26" s="1"/>
      <c r="G26" s="1"/>
      <c r="H26" s="25" t="s">
        <v>13</v>
      </c>
      <c r="I26" s="25"/>
      <c r="J26" s="25"/>
      <c r="K26" s="26">
        <v>0</v>
      </c>
      <c r="L26" s="26">
        <v>0</v>
      </c>
      <c r="M26" s="26">
        <v>0</v>
      </c>
      <c r="N26" s="26">
        <v>0</v>
      </c>
      <c r="O26" s="104">
        <v>0</v>
      </c>
      <c r="P26" s="30">
        <v>0</v>
      </c>
      <c r="Q26" s="30">
        <v>0</v>
      </c>
    </row>
    <row r="27" spans="1:17" ht="12.75">
      <c r="A27" s="1"/>
      <c r="B27" s="1"/>
      <c r="C27" s="1"/>
      <c r="D27" s="1"/>
      <c r="E27" s="1"/>
      <c r="F27" s="1"/>
      <c r="G27" s="1"/>
      <c r="H27" s="25" t="s">
        <v>68</v>
      </c>
      <c r="I27" s="25"/>
      <c r="J27" s="25"/>
      <c r="K27" s="26">
        <v>0</v>
      </c>
      <c r="L27" s="26">
        <v>0</v>
      </c>
      <c r="M27" s="26">
        <v>0</v>
      </c>
      <c r="N27" s="26">
        <v>0</v>
      </c>
      <c r="O27" s="104">
        <v>0</v>
      </c>
      <c r="P27" s="30">
        <v>0</v>
      </c>
      <c r="Q27" s="30">
        <v>0</v>
      </c>
    </row>
    <row r="28" spans="1:17" ht="12.75">
      <c r="A28" s="1"/>
      <c r="B28" s="1"/>
      <c r="C28" s="1"/>
      <c r="D28" s="1"/>
      <c r="E28" s="1"/>
      <c r="F28" s="1"/>
      <c r="G28" s="1"/>
      <c r="H28" s="25" t="s">
        <v>14</v>
      </c>
      <c r="I28" s="25"/>
      <c r="J28" s="25"/>
      <c r="K28" s="26">
        <v>0</v>
      </c>
      <c r="L28" s="26">
        <v>0</v>
      </c>
      <c r="M28" s="26">
        <v>0</v>
      </c>
      <c r="N28" s="26">
        <v>0</v>
      </c>
      <c r="O28" s="104">
        <v>0</v>
      </c>
      <c r="P28" s="30">
        <v>0</v>
      </c>
      <c r="Q28" s="30">
        <v>0</v>
      </c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6"/>
      <c r="L29" s="16"/>
      <c r="M29" s="16"/>
      <c r="N29" s="16"/>
      <c r="O29" s="131"/>
      <c r="P29" s="22"/>
    </row>
    <row r="30" spans="1:17" ht="12.75">
      <c r="A30" s="4"/>
      <c r="B30" s="4"/>
      <c r="C30" s="4"/>
      <c r="D30" s="4"/>
      <c r="E30" s="4"/>
      <c r="F30" s="4"/>
      <c r="G30" s="4"/>
      <c r="H30" s="40" t="s">
        <v>15</v>
      </c>
      <c r="I30" s="40"/>
      <c r="J30" s="40"/>
      <c r="K30" s="43"/>
      <c r="L30" s="43"/>
      <c r="M30" s="43"/>
      <c r="N30" s="43"/>
      <c r="O30" s="300"/>
      <c r="P30" s="43"/>
      <c r="Q30" s="12"/>
    </row>
    <row r="31" spans="1:17" ht="12.75">
      <c r="A31" s="1"/>
      <c r="B31" s="1"/>
      <c r="C31" s="1"/>
      <c r="D31" s="1"/>
      <c r="E31" s="1"/>
      <c r="F31" s="1"/>
      <c r="G31" s="1"/>
      <c r="H31" s="25" t="s">
        <v>16</v>
      </c>
      <c r="I31" s="32"/>
      <c r="J31" s="31"/>
      <c r="K31" s="26">
        <v>178955</v>
      </c>
      <c r="L31" s="26">
        <v>444010</v>
      </c>
      <c r="M31" s="26">
        <v>617297</v>
      </c>
      <c r="N31" s="26">
        <v>288810</v>
      </c>
      <c r="O31" s="104">
        <v>551100</v>
      </c>
      <c r="P31" s="30">
        <v>899760</v>
      </c>
      <c r="Q31" s="30">
        <v>488400</v>
      </c>
    </row>
    <row r="32" spans="1:17" ht="12.75">
      <c r="A32" s="1"/>
      <c r="B32" s="1"/>
      <c r="C32" s="1"/>
      <c r="D32" s="1"/>
      <c r="E32" s="1"/>
      <c r="F32" s="1"/>
      <c r="G32" s="1"/>
      <c r="H32" s="33"/>
      <c r="I32" s="33"/>
      <c r="J32" s="33"/>
      <c r="K32" s="34"/>
      <c r="L32" s="34"/>
      <c r="M32" s="34"/>
      <c r="N32" s="34"/>
      <c r="O32" s="96"/>
      <c r="P32" s="37"/>
      <c r="Q32" s="37"/>
    </row>
    <row r="33" spans="1:17" ht="12.75">
      <c r="A33" s="4"/>
      <c r="B33" s="4"/>
      <c r="C33" s="4"/>
      <c r="D33" s="4"/>
      <c r="E33" s="4"/>
      <c r="F33" s="4"/>
      <c r="G33" s="4"/>
      <c r="H33" s="40" t="s">
        <v>460</v>
      </c>
      <c r="I33" s="40"/>
      <c r="J33" s="40"/>
      <c r="K33" s="43"/>
      <c r="L33" s="43"/>
      <c r="M33" s="43"/>
      <c r="N33" s="43"/>
      <c r="O33" s="300"/>
      <c r="P33" s="43"/>
      <c r="Q33" s="12"/>
    </row>
    <row r="34" spans="1:17" ht="12.75">
      <c r="A34" s="1"/>
      <c r="B34" s="1"/>
      <c r="C34" s="1"/>
      <c r="D34" s="1"/>
      <c r="E34" s="1"/>
      <c r="F34" s="1"/>
      <c r="G34" s="1"/>
      <c r="H34" s="25" t="s">
        <v>461</v>
      </c>
      <c r="I34" s="32"/>
      <c r="J34" s="31"/>
      <c r="K34" s="26">
        <f aca="true" t="shared" si="7" ref="K34:Q34">K17</f>
        <v>5738288</v>
      </c>
      <c r="L34" s="26">
        <f t="shared" si="7"/>
        <v>5060100</v>
      </c>
      <c r="M34" s="26">
        <f t="shared" si="7"/>
        <v>6275085</v>
      </c>
      <c r="N34" s="26">
        <f t="shared" si="7"/>
        <v>5430100</v>
      </c>
      <c r="O34" s="105">
        <f t="shared" si="7"/>
        <v>7907000</v>
      </c>
      <c r="P34" s="30">
        <f t="shared" si="7"/>
        <v>7640100</v>
      </c>
      <c r="Q34" s="30">
        <f t="shared" si="7"/>
        <v>8026500</v>
      </c>
    </row>
    <row r="35" spans="1:17" ht="12.75">
      <c r="A35" s="1"/>
      <c r="B35" s="1"/>
      <c r="C35" s="1"/>
      <c r="D35" s="1"/>
      <c r="E35" s="1"/>
      <c r="F35" s="1"/>
      <c r="G35" s="1"/>
      <c r="H35" s="32" t="s">
        <v>462</v>
      </c>
      <c r="I35" s="95"/>
      <c r="J35" s="95"/>
      <c r="K35" s="26">
        <f aca="true" t="shared" si="8" ref="K35:Q35">K22</f>
        <v>5917243</v>
      </c>
      <c r="L35" s="26">
        <f t="shared" si="8"/>
        <v>5504110</v>
      </c>
      <c r="M35" s="26">
        <f t="shared" si="8"/>
        <v>6892382</v>
      </c>
      <c r="N35" s="26">
        <f t="shared" si="8"/>
        <v>5718910</v>
      </c>
      <c r="O35" s="105">
        <f t="shared" si="8"/>
        <v>8458100</v>
      </c>
      <c r="P35" s="30">
        <f t="shared" si="8"/>
        <v>8539860</v>
      </c>
      <c r="Q35" s="30">
        <f t="shared" si="8"/>
        <v>8514900</v>
      </c>
    </row>
    <row r="36" spans="1:17" s="24" customFormat="1" ht="12.75">
      <c r="A36" s="21"/>
      <c r="B36" s="21"/>
      <c r="C36" s="21"/>
      <c r="D36" s="21"/>
      <c r="E36" s="21"/>
      <c r="F36" s="21"/>
      <c r="G36" s="21"/>
      <c r="H36" s="93" t="s">
        <v>463</v>
      </c>
      <c r="I36" s="94"/>
      <c r="J36" s="94"/>
      <c r="K36" s="63">
        <f>K34+K31-K35</f>
        <v>0</v>
      </c>
      <c r="L36" s="63">
        <f aca="true" t="shared" si="9" ref="L36:Q36">L34+L31-L35</f>
        <v>0</v>
      </c>
      <c r="M36" s="63">
        <f t="shared" si="9"/>
        <v>0</v>
      </c>
      <c r="N36" s="63">
        <f t="shared" si="9"/>
        <v>0</v>
      </c>
      <c r="O36" s="133">
        <f t="shared" si="9"/>
        <v>0</v>
      </c>
      <c r="P36" s="116">
        <f t="shared" si="9"/>
        <v>0</v>
      </c>
      <c r="Q36" s="63">
        <f t="shared" si="9"/>
        <v>0</v>
      </c>
    </row>
    <row r="37" spans="1:17" s="24" customFormat="1" ht="12.75">
      <c r="A37" s="21"/>
      <c r="B37" s="21"/>
      <c r="C37" s="21"/>
      <c r="D37" s="21"/>
      <c r="E37" s="21"/>
      <c r="F37" s="21"/>
      <c r="G37" s="21"/>
      <c r="H37" s="36"/>
      <c r="I37" s="36"/>
      <c r="J37" s="36"/>
      <c r="K37" s="37"/>
      <c r="L37" s="37"/>
      <c r="M37" s="37"/>
      <c r="N37" s="37"/>
      <c r="O37" s="96"/>
      <c r="P37" s="37"/>
      <c r="Q37" s="123"/>
    </row>
    <row r="38" spans="1:17" s="24" customFormat="1" ht="12.75">
      <c r="A38" s="21"/>
      <c r="B38" s="21"/>
      <c r="C38" s="21"/>
      <c r="D38" s="21"/>
      <c r="E38" s="21"/>
      <c r="F38" s="21"/>
      <c r="G38" s="21"/>
      <c r="H38" s="36"/>
      <c r="I38" s="36"/>
      <c r="J38" s="36"/>
      <c r="K38" s="37"/>
      <c r="L38" s="117" t="s">
        <v>465</v>
      </c>
      <c r="M38" s="37"/>
      <c r="N38" s="37"/>
      <c r="O38" s="96"/>
      <c r="P38" s="37"/>
      <c r="Q38" s="123"/>
    </row>
    <row r="39" spans="1:16" ht="12.75">
      <c r="A39" s="1" t="s">
        <v>466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31"/>
      <c r="P39" s="22"/>
    </row>
    <row r="40" spans="1:16" ht="8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31"/>
      <c r="P40" s="22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18" t="s">
        <v>467</v>
      </c>
      <c r="M41" s="1"/>
      <c r="N41" s="1"/>
      <c r="O41" s="131"/>
      <c r="P41" s="22"/>
    </row>
    <row r="42" spans="1:16" ht="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18"/>
      <c r="M42" s="1"/>
      <c r="N42" s="1"/>
      <c r="O42" s="131"/>
      <c r="P42" s="22"/>
    </row>
    <row r="43" spans="1:16" ht="12.75">
      <c r="A43" t="s">
        <v>556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31"/>
      <c r="P43" s="22"/>
    </row>
    <row r="44" spans="1:16" ht="12.75">
      <c r="A44" t="s">
        <v>468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31"/>
      <c r="P44" s="22"/>
    </row>
    <row r="45" spans="2:16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31"/>
      <c r="P45" s="22"/>
    </row>
    <row r="46" spans="1:17" ht="12.75">
      <c r="A46" s="2"/>
      <c r="B46" s="3"/>
      <c r="C46" s="3"/>
      <c r="D46" s="3"/>
      <c r="E46" s="3"/>
      <c r="F46" s="3"/>
      <c r="G46" s="3"/>
      <c r="H46" s="3" t="s">
        <v>1</v>
      </c>
      <c r="I46" s="3"/>
      <c r="J46" s="3"/>
      <c r="K46" s="10" t="s">
        <v>3</v>
      </c>
      <c r="L46" s="10" t="s">
        <v>5</v>
      </c>
      <c r="M46" s="10" t="s">
        <v>512</v>
      </c>
      <c r="N46" s="59" t="s">
        <v>6</v>
      </c>
      <c r="O46" s="297" t="s">
        <v>5</v>
      </c>
      <c r="P46" s="59" t="s">
        <v>5</v>
      </c>
      <c r="Q46" s="111" t="s">
        <v>5</v>
      </c>
    </row>
    <row r="47" spans="1:17" ht="12.75">
      <c r="A47" s="2"/>
      <c r="B47" s="3"/>
      <c r="C47" s="3"/>
      <c r="D47" s="3"/>
      <c r="E47" s="3"/>
      <c r="F47" s="3"/>
      <c r="G47" s="3"/>
      <c r="H47" s="3"/>
      <c r="I47" s="3"/>
      <c r="J47" s="3"/>
      <c r="K47" s="10">
        <v>2011</v>
      </c>
      <c r="L47" s="10">
        <v>2012</v>
      </c>
      <c r="M47" s="10">
        <v>2012</v>
      </c>
      <c r="N47" s="61">
        <v>2013</v>
      </c>
      <c r="O47" s="298">
        <v>2013</v>
      </c>
      <c r="P47" s="61">
        <v>2014</v>
      </c>
      <c r="Q47" s="125" t="s">
        <v>553</v>
      </c>
    </row>
    <row r="48" spans="1:17" ht="12.75">
      <c r="A48" s="1" t="s">
        <v>0</v>
      </c>
      <c r="B48" s="1"/>
      <c r="C48" s="1"/>
      <c r="D48" s="1"/>
      <c r="E48" s="1"/>
      <c r="F48" s="1"/>
      <c r="G48" s="1"/>
      <c r="H48" s="3"/>
      <c r="I48" s="3" t="s">
        <v>278</v>
      </c>
      <c r="J48" s="3"/>
      <c r="K48" s="10"/>
      <c r="L48" s="10"/>
      <c r="M48" s="10"/>
      <c r="N48" s="60"/>
      <c r="O48" s="132"/>
      <c r="P48" s="60"/>
      <c r="Q48" s="127"/>
    </row>
    <row r="49" spans="1:17" ht="12.75">
      <c r="A49" s="1">
        <v>1</v>
      </c>
      <c r="B49" s="1">
        <v>2</v>
      </c>
      <c r="C49" s="1">
        <v>3</v>
      </c>
      <c r="D49" s="1">
        <v>4</v>
      </c>
      <c r="E49" s="1">
        <v>5</v>
      </c>
      <c r="F49" s="1">
        <v>6</v>
      </c>
      <c r="G49" s="1">
        <v>7</v>
      </c>
      <c r="H49" s="4" t="s">
        <v>2</v>
      </c>
      <c r="I49" s="4"/>
      <c r="J49" s="4"/>
      <c r="K49" s="4"/>
      <c r="L49" s="4"/>
      <c r="M49" s="4"/>
      <c r="N49" s="87"/>
      <c r="O49" s="301"/>
      <c r="P49" s="87"/>
      <c r="Q49" s="5"/>
    </row>
    <row r="50" spans="1:17" ht="12.75">
      <c r="A50" s="6"/>
      <c r="B50" s="119"/>
      <c r="C50" s="119"/>
      <c r="D50" s="119"/>
      <c r="E50" s="119"/>
      <c r="F50" s="119"/>
      <c r="G50" s="119"/>
      <c r="H50" s="120">
        <v>6</v>
      </c>
      <c r="I50" s="120" t="s">
        <v>17</v>
      </c>
      <c r="J50" s="120"/>
      <c r="K50" s="85">
        <f aca="true" t="shared" si="10" ref="K50:Q50">K51+K57+K76+K80+K73</f>
        <v>5738026</v>
      </c>
      <c r="L50" s="85">
        <f t="shared" si="10"/>
        <v>5030100</v>
      </c>
      <c r="M50" s="85">
        <f t="shared" si="10"/>
        <v>6273585</v>
      </c>
      <c r="N50" s="85">
        <f t="shared" si="10"/>
        <v>5400100</v>
      </c>
      <c r="O50" s="302">
        <f t="shared" si="10"/>
        <v>7877000</v>
      </c>
      <c r="P50" s="367">
        <f t="shared" si="10"/>
        <v>7610100</v>
      </c>
      <c r="Q50" s="367">
        <f t="shared" si="10"/>
        <v>7996500</v>
      </c>
    </row>
    <row r="51" spans="2:17" ht="12.75">
      <c r="B51" s="1"/>
      <c r="C51" s="1"/>
      <c r="D51" s="1"/>
      <c r="E51" s="1"/>
      <c r="F51" s="1"/>
      <c r="G51" s="1"/>
      <c r="H51" s="71">
        <v>61</v>
      </c>
      <c r="I51" s="71" t="s">
        <v>18</v>
      </c>
      <c r="J51" s="71"/>
      <c r="K51" s="84">
        <f>K52+K54+K55+K56</f>
        <v>461740</v>
      </c>
      <c r="L51" s="84">
        <f>L52+L54+L55+L56</f>
        <v>554000</v>
      </c>
      <c r="M51" s="84">
        <f>M52+M54+M55+M56+M53</f>
        <v>848000</v>
      </c>
      <c r="N51" s="84">
        <f>N52+N54+N55+N56+N53</f>
        <v>754000</v>
      </c>
      <c r="O51" s="109">
        <f>O52+O54+O55+O56+O53</f>
        <v>854000</v>
      </c>
      <c r="P51" s="84">
        <f>P52+P54+P55+P56+P53</f>
        <v>854000</v>
      </c>
      <c r="Q51" s="84">
        <f>Q52+Q54+Q55+Q56+Q53</f>
        <v>854000</v>
      </c>
    </row>
    <row r="52" spans="2:17" ht="12.75">
      <c r="B52" s="1"/>
      <c r="C52" s="1"/>
      <c r="D52" s="1"/>
      <c r="E52" s="1"/>
      <c r="F52" s="1"/>
      <c r="G52" s="1"/>
      <c r="H52" s="25">
        <v>611</v>
      </c>
      <c r="I52" s="25" t="s">
        <v>19</v>
      </c>
      <c r="J52" s="25"/>
      <c r="K52" s="26">
        <v>417618</v>
      </c>
      <c r="L52" s="26">
        <v>500000</v>
      </c>
      <c r="M52" s="26">
        <v>480000</v>
      </c>
      <c r="N52" s="26">
        <v>400000</v>
      </c>
      <c r="O52" s="104">
        <v>500000</v>
      </c>
      <c r="P52" s="30">
        <v>500000</v>
      </c>
      <c r="Q52" s="30">
        <v>500000</v>
      </c>
    </row>
    <row r="53" spans="2:17" ht="12.75">
      <c r="B53" s="1"/>
      <c r="C53" s="1"/>
      <c r="D53" s="1"/>
      <c r="E53" s="1"/>
      <c r="F53" s="1"/>
      <c r="G53" s="1"/>
      <c r="H53" s="25">
        <v>612</v>
      </c>
      <c r="I53" s="25" t="s">
        <v>606</v>
      </c>
      <c r="J53" s="25"/>
      <c r="K53" s="26">
        <v>0</v>
      </c>
      <c r="L53" s="26">
        <v>0</v>
      </c>
      <c r="M53" s="26">
        <v>300000</v>
      </c>
      <c r="N53" s="26">
        <v>300000</v>
      </c>
      <c r="O53" s="104">
        <v>300000</v>
      </c>
      <c r="P53" s="30">
        <v>300000</v>
      </c>
      <c r="Q53" s="30">
        <v>300000</v>
      </c>
    </row>
    <row r="54" spans="2:17" ht="12.75">
      <c r="B54" s="1"/>
      <c r="C54" s="1"/>
      <c r="D54" s="1"/>
      <c r="E54" s="1"/>
      <c r="F54" s="1"/>
      <c r="G54" s="1"/>
      <c r="H54" s="25">
        <v>613</v>
      </c>
      <c r="I54" s="25" t="s">
        <v>20</v>
      </c>
      <c r="J54" s="25"/>
      <c r="K54" s="26">
        <v>15912</v>
      </c>
      <c r="L54" s="26">
        <v>20000</v>
      </c>
      <c r="M54" s="26">
        <v>8000</v>
      </c>
      <c r="N54" s="26">
        <v>20000</v>
      </c>
      <c r="O54" s="104">
        <v>20000</v>
      </c>
      <c r="P54" s="30">
        <v>20000</v>
      </c>
      <c r="Q54" s="30">
        <v>20000</v>
      </c>
    </row>
    <row r="55" spans="2:17" ht="12.75">
      <c r="B55" s="1"/>
      <c r="C55" s="1"/>
      <c r="D55" s="1"/>
      <c r="E55" s="1"/>
      <c r="F55" s="1"/>
      <c r="G55" s="1"/>
      <c r="H55" s="25">
        <v>614</v>
      </c>
      <c r="I55" s="25" t="s">
        <v>21</v>
      </c>
      <c r="J55" s="25"/>
      <c r="K55" s="26">
        <v>28210</v>
      </c>
      <c r="L55" s="26">
        <v>34000</v>
      </c>
      <c r="M55" s="26">
        <v>60000</v>
      </c>
      <c r="N55" s="26">
        <v>34000</v>
      </c>
      <c r="O55" s="104">
        <v>34000</v>
      </c>
      <c r="P55" s="30">
        <v>34000</v>
      </c>
      <c r="Q55" s="30">
        <v>34000</v>
      </c>
    </row>
    <row r="56" spans="2:17" ht="12.75" hidden="1">
      <c r="B56" s="1"/>
      <c r="C56" s="1"/>
      <c r="D56" s="1"/>
      <c r="E56" s="1"/>
      <c r="F56" s="1"/>
      <c r="G56" s="1"/>
      <c r="H56" s="25">
        <v>616</v>
      </c>
      <c r="I56" s="25" t="s">
        <v>22</v>
      </c>
      <c r="J56" s="25"/>
      <c r="K56" s="26">
        <v>0</v>
      </c>
      <c r="L56" s="26">
        <v>0</v>
      </c>
      <c r="M56" s="26">
        <v>0</v>
      </c>
      <c r="N56" s="26">
        <v>0</v>
      </c>
      <c r="O56" s="104">
        <v>0</v>
      </c>
      <c r="P56" s="30">
        <v>0</v>
      </c>
      <c r="Q56" s="30">
        <v>0</v>
      </c>
    </row>
    <row r="57" spans="2:17" ht="12.75">
      <c r="B57" s="1"/>
      <c r="C57" s="1"/>
      <c r="D57" s="1"/>
      <c r="E57" s="1"/>
      <c r="F57" s="1"/>
      <c r="G57" s="1"/>
      <c r="H57" s="71">
        <v>63</v>
      </c>
      <c r="I57" s="114" t="s">
        <v>23</v>
      </c>
      <c r="J57" s="115"/>
      <c r="K57" s="84">
        <f>K58+K65+K60+K61+K64+K66+K67+K68+K70+K72+K62+K59</f>
        <v>4885071</v>
      </c>
      <c r="L57" s="84">
        <f>L58+L60+L61+L64+L65+L66+L67+L68+L70+L72+L62+L63</f>
        <v>3991600</v>
      </c>
      <c r="M57" s="84">
        <f>M58+M60+M61+M64+M65+M66+M67+M68+M70+M72+M62+M63+M69</f>
        <v>4901585</v>
      </c>
      <c r="N57" s="84">
        <f>N58+N60+N61+N64+N65+N66+N67+N68+N70+N72+N62+N63</f>
        <v>4161600</v>
      </c>
      <c r="O57" s="104">
        <f>O58+O60+O61+O64+O65+O66+O67+O68+O70+O72+O62+O63+O71</f>
        <v>6538500</v>
      </c>
      <c r="P57" s="27">
        <f>P58+P60+P61+P64+P65+P66+P67+P68+P70+P72+P62+P63+P71</f>
        <v>6271600</v>
      </c>
      <c r="Q57" s="27">
        <f>Q58+Q60+Q61+Q64+Q65+Q66+Q67+Q68+Q70+Q72+Q62+Q63+Q71</f>
        <v>6658000</v>
      </c>
    </row>
    <row r="58" spans="2:17" ht="12.75">
      <c r="B58" s="1"/>
      <c r="C58" s="1"/>
      <c r="D58" s="1"/>
      <c r="E58" s="1"/>
      <c r="F58" s="1"/>
      <c r="G58" s="1"/>
      <c r="H58" s="25">
        <v>633</v>
      </c>
      <c r="I58" s="25" t="s">
        <v>337</v>
      </c>
      <c r="J58" s="25"/>
      <c r="K58" s="26">
        <v>3127647</v>
      </c>
      <c r="L58" s="26">
        <v>2500000</v>
      </c>
      <c r="M58" s="26">
        <v>3704000</v>
      </c>
      <c r="N58" s="26">
        <v>2500000</v>
      </c>
      <c r="O58" s="104">
        <v>4405000</v>
      </c>
      <c r="P58" s="30">
        <v>4460000</v>
      </c>
      <c r="Q58" s="30">
        <v>4600000</v>
      </c>
    </row>
    <row r="59" spans="2:17" ht="12.75">
      <c r="B59" s="1"/>
      <c r="C59" s="1"/>
      <c r="D59" s="1"/>
      <c r="E59" s="1"/>
      <c r="F59" s="1"/>
      <c r="G59" s="1"/>
      <c r="H59" s="25">
        <v>633</v>
      </c>
      <c r="I59" s="25" t="s">
        <v>518</v>
      </c>
      <c r="J59" s="25"/>
      <c r="K59" s="26">
        <v>39495</v>
      </c>
      <c r="L59" s="26">
        <v>0</v>
      </c>
      <c r="M59" s="26">
        <v>0</v>
      </c>
      <c r="N59" s="26">
        <v>0</v>
      </c>
      <c r="O59" s="104">
        <v>0</v>
      </c>
      <c r="P59" s="30">
        <v>0</v>
      </c>
      <c r="Q59" s="30">
        <v>0</v>
      </c>
    </row>
    <row r="60" spans="2:17" ht="12.75">
      <c r="B60" s="1"/>
      <c r="C60" s="1"/>
      <c r="D60" s="1"/>
      <c r="E60" s="1"/>
      <c r="F60" s="1"/>
      <c r="G60" s="1"/>
      <c r="H60" s="25">
        <v>633</v>
      </c>
      <c r="I60" s="25" t="s">
        <v>607</v>
      </c>
      <c r="J60" s="25"/>
      <c r="K60" s="26">
        <v>774202</v>
      </c>
      <c r="L60" s="26">
        <v>350000</v>
      </c>
      <c r="M60" s="26">
        <v>0</v>
      </c>
      <c r="N60" s="26">
        <v>350000</v>
      </c>
      <c r="O60" s="104">
        <v>632500</v>
      </c>
      <c r="P60" s="30">
        <v>450000</v>
      </c>
      <c r="Q60" s="30">
        <v>450000</v>
      </c>
    </row>
    <row r="61" spans="2:17" ht="12.75">
      <c r="B61" s="1"/>
      <c r="C61" s="1"/>
      <c r="D61" s="1"/>
      <c r="E61" s="1"/>
      <c r="F61" s="1"/>
      <c r="G61" s="1"/>
      <c r="H61" s="25">
        <v>633</v>
      </c>
      <c r="I61" s="25" t="s">
        <v>386</v>
      </c>
      <c r="J61" s="25"/>
      <c r="K61" s="26">
        <v>8000</v>
      </c>
      <c r="L61" s="26">
        <v>8000</v>
      </c>
      <c r="M61" s="26">
        <v>7200</v>
      </c>
      <c r="N61" s="26">
        <v>8000</v>
      </c>
      <c r="O61" s="104">
        <v>8000</v>
      </c>
      <c r="P61" s="30">
        <v>8000</v>
      </c>
      <c r="Q61" s="30">
        <v>8000</v>
      </c>
    </row>
    <row r="62" spans="2:17" ht="12.75">
      <c r="B62" s="1"/>
      <c r="C62" s="1"/>
      <c r="D62" s="1"/>
      <c r="E62" s="1"/>
      <c r="F62" s="1"/>
      <c r="G62" s="1"/>
      <c r="H62" s="25">
        <v>633</v>
      </c>
      <c r="I62" s="25" t="s">
        <v>566</v>
      </c>
      <c r="J62" s="25"/>
      <c r="K62" s="26">
        <v>303600</v>
      </c>
      <c r="L62" s="26">
        <v>303600</v>
      </c>
      <c r="M62" s="26">
        <v>278300</v>
      </c>
      <c r="N62" s="26">
        <v>303600</v>
      </c>
      <c r="O62" s="104">
        <v>333000</v>
      </c>
      <c r="P62" s="30">
        <v>303600</v>
      </c>
      <c r="Q62" s="30">
        <v>400000</v>
      </c>
    </row>
    <row r="63" spans="2:17" ht="12.75">
      <c r="B63" s="1"/>
      <c r="C63" s="1"/>
      <c r="D63" s="1"/>
      <c r="E63" s="1"/>
      <c r="F63" s="1"/>
      <c r="G63" s="1"/>
      <c r="H63" s="25">
        <v>633</v>
      </c>
      <c r="I63" s="25" t="s">
        <v>522</v>
      </c>
      <c r="J63" s="25"/>
      <c r="K63" s="26">
        <v>0</v>
      </c>
      <c r="L63" s="26">
        <v>50000</v>
      </c>
      <c r="M63" s="26">
        <v>0</v>
      </c>
      <c r="N63" s="26">
        <v>20000</v>
      </c>
      <c r="O63" s="104">
        <v>50000</v>
      </c>
      <c r="P63" s="30">
        <v>20000</v>
      </c>
      <c r="Q63" s="30">
        <v>400000</v>
      </c>
    </row>
    <row r="64" spans="2:17" ht="12.75">
      <c r="B64" s="1"/>
      <c r="C64" s="1"/>
      <c r="D64" s="1"/>
      <c r="E64" s="1"/>
      <c r="F64" s="1"/>
      <c r="G64" s="1"/>
      <c r="H64" s="25">
        <v>633</v>
      </c>
      <c r="I64" s="25" t="s">
        <v>338</v>
      </c>
      <c r="J64" s="25"/>
      <c r="K64" s="26">
        <v>508370</v>
      </c>
      <c r="L64" s="26">
        <v>650000</v>
      </c>
      <c r="M64" s="26">
        <v>650000</v>
      </c>
      <c r="N64" s="26">
        <v>550000</v>
      </c>
      <c r="O64" s="104">
        <v>650000</v>
      </c>
      <c r="P64" s="30">
        <v>550000</v>
      </c>
      <c r="Q64" s="30">
        <v>550000</v>
      </c>
    </row>
    <row r="65" spans="2:17" ht="12.75">
      <c r="B65" s="1"/>
      <c r="C65" s="1"/>
      <c r="D65" s="1"/>
      <c r="E65" s="1"/>
      <c r="F65" s="1"/>
      <c r="G65" s="1"/>
      <c r="H65" s="25">
        <v>634</v>
      </c>
      <c r="I65" s="25" t="s">
        <v>608</v>
      </c>
      <c r="J65" s="25"/>
      <c r="K65" s="26">
        <v>0</v>
      </c>
      <c r="L65" s="26">
        <v>0</v>
      </c>
      <c r="M65" s="26">
        <v>30222</v>
      </c>
      <c r="N65" s="26">
        <v>0</v>
      </c>
      <c r="O65" s="104">
        <v>0</v>
      </c>
      <c r="P65" s="30">
        <v>0</v>
      </c>
      <c r="Q65" s="30">
        <v>0</v>
      </c>
    </row>
    <row r="66" spans="2:17" ht="12.75" hidden="1">
      <c r="B66" s="1"/>
      <c r="C66" s="1"/>
      <c r="D66" s="1"/>
      <c r="E66" s="1"/>
      <c r="F66" s="1"/>
      <c r="G66" s="1"/>
      <c r="H66" s="25">
        <v>634</v>
      </c>
      <c r="I66" s="25" t="s">
        <v>339</v>
      </c>
      <c r="J66" s="25"/>
      <c r="K66" s="26">
        <v>0</v>
      </c>
      <c r="L66" s="26">
        <v>0</v>
      </c>
      <c r="M66" s="26">
        <v>0</v>
      </c>
      <c r="N66" s="26">
        <v>0</v>
      </c>
      <c r="O66" s="104">
        <v>0</v>
      </c>
      <c r="P66" s="30">
        <v>0</v>
      </c>
      <c r="Q66" s="30">
        <v>0</v>
      </c>
    </row>
    <row r="67" spans="2:17" ht="12.75">
      <c r="B67" s="1"/>
      <c r="C67" s="1"/>
      <c r="D67" s="1"/>
      <c r="E67" s="1"/>
      <c r="F67" s="1"/>
      <c r="G67" s="1"/>
      <c r="H67" s="25">
        <v>634</v>
      </c>
      <c r="I67" s="25" t="s">
        <v>340</v>
      </c>
      <c r="J67" s="25"/>
      <c r="K67" s="26">
        <v>0</v>
      </c>
      <c r="L67" s="26">
        <v>0</v>
      </c>
      <c r="M67" s="26">
        <v>0</v>
      </c>
      <c r="N67" s="26">
        <v>300000</v>
      </c>
      <c r="O67" s="104">
        <v>30000</v>
      </c>
      <c r="P67" s="30">
        <v>150000</v>
      </c>
      <c r="Q67" s="30">
        <v>20000</v>
      </c>
    </row>
    <row r="68" spans="2:17" ht="12.75" hidden="1">
      <c r="B68" s="1"/>
      <c r="C68" s="1"/>
      <c r="D68" s="1"/>
      <c r="E68" s="1"/>
      <c r="F68" s="1"/>
      <c r="G68" s="1"/>
      <c r="H68" s="25">
        <v>634</v>
      </c>
      <c r="I68" s="25" t="s">
        <v>341</v>
      </c>
      <c r="J68" s="25"/>
      <c r="K68" s="26">
        <v>0</v>
      </c>
      <c r="L68" s="26">
        <v>0</v>
      </c>
      <c r="M68" s="26">
        <v>0</v>
      </c>
      <c r="N68" s="26">
        <v>0</v>
      </c>
      <c r="O68" s="104">
        <v>0</v>
      </c>
      <c r="P68" s="30">
        <v>0</v>
      </c>
      <c r="Q68" s="30">
        <v>0</v>
      </c>
    </row>
    <row r="69" spans="2:17" ht="12.75">
      <c r="B69" s="1"/>
      <c r="C69" s="1"/>
      <c r="D69" s="1"/>
      <c r="E69" s="1"/>
      <c r="F69" s="1"/>
      <c r="G69" s="1"/>
      <c r="H69" s="25">
        <v>634</v>
      </c>
      <c r="I69" s="25" t="s">
        <v>609</v>
      </c>
      <c r="J69" s="25"/>
      <c r="K69" s="26">
        <v>0</v>
      </c>
      <c r="L69" s="26">
        <v>0</v>
      </c>
      <c r="M69" s="26">
        <v>5000</v>
      </c>
      <c r="N69" s="26">
        <v>0</v>
      </c>
      <c r="O69" s="104">
        <v>0</v>
      </c>
      <c r="P69" s="30">
        <v>0</v>
      </c>
      <c r="Q69" s="30">
        <v>0</v>
      </c>
    </row>
    <row r="70" spans="2:17" ht="12.75">
      <c r="B70" s="1"/>
      <c r="C70" s="1"/>
      <c r="D70" s="1"/>
      <c r="E70" s="1"/>
      <c r="F70" s="1"/>
      <c r="G70" s="1"/>
      <c r="H70" s="25">
        <v>634</v>
      </c>
      <c r="I70" s="25" t="s">
        <v>342</v>
      </c>
      <c r="J70" s="25"/>
      <c r="K70" s="26">
        <v>123757</v>
      </c>
      <c r="L70" s="26">
        <v>130000</v>
      </c>
      <c r="M70" s="26">
        <v>175053</v>
      </c>
      <c r="N70" s="26">
        <v>130000</v>
      </c>
      <c r="O70" s="104">
        <v>130000</v>
      </c>
      <c r="P70" s="30">
        <v>130000</v>
      </c>
      <c r="Q70" s="30">
        <v>130000</v>
      </c>
    </row>
    <row r="71" spans="2:17" ht="12.75">
      <c r="B71" s="1"/>
      <c r="C71" s="1"/>
      <c r="D71" s="1"/>
      <c r="E71" s="1"/>
      <c r="F71" s="1"/>
      <c r="G71" s="1"/>
      <c r="H71" s="25">
        <v>634</v>
      </c>
      <c r="I71" s="25" t="s">
        <v>628</v>
      </c>
      <c r="J71" s="25"/>
      <c r="K71" s="26">
        <v>0</v>
      </c>
      <c r="L71" s="26">
        <v>0</v>
      </c>
      <c r="M71" s="26">
        <v>0</v>
      </c>
      <c r="N71" s="26">
        <v>0</v>
      </c>
      <c r="O71" s="104">
        <v>300000</v>
      </c>
      <c r="P71" s="30">
        <v>200000</v>
      </c>
      <c r="Q71" s="30">
        <v>100000</v>
      </c>
    </row>
    <row r="72" spans="2:17" ht="12.75">
      <c r="B72" s="1"/>
      <c r="C72" s="1"/>
      <c r="D72" s="1"/>
      <c r="E72" s="1"/>
      <c r="F72" s="1"/>
      <c r="G72" s="1"/>
      <c r="H72" s="25">
        <v>634</v>
      </c>
      <c r="I72" s="25" t="s">
        <v>357</v>
      </c>
      <c r="J72" s="25"/>
      <c r="K72" s="26">
        <v>0</v>
      </c>
      <c r="L72" s="26">
        <v>0</v>
      </c>
      <c r="M72" s="26">
        <v>51810</v>
      </c>
      <c r="N72" s="26">
        <v>0</v>
      </c>
      <c r="O72" s="104">
        <v>0</v>
      </c>
      <c r="P72" s="30">
        <v>0</v>
      </c>
      <c r="Q72" s="30">
        <v>0</v>
      </c>
    </row>
    <row r="73" spans="2:17" ht="12.75">
      <c r="B73" s="1"/>
      <c r="C73" s="1"/>
      <c r="D73" s="1"/>
      <c r="E73" s="1"/>
      <c r="F73" s="1"/>
      <c r="G73" s="1"/>
      <c r="H73" s="71">
        <v>64</v>
      </c>
      <c r="I73" s="71" t="s">
        <v>24</v>
      </c>
      <c r="J73" s="71"/>
      <c r="K73" s="84">
        <f aca="true" t="shared" si="11" ref="K73:Q73">K74+K75</f>
        <v>105572</v>
      </c>
      <c r="L73" s="84">
        <f t="shared" si="11"/>
        <v>170500</v>
      </c>
      <c r="M73" s="84">
        <f t="shared" si="11"/>
        <v>200000</v>
      </c>
      <c r="N73" s="84">
        <f t="shared" si="11"/>
        <v>170500</v>
      </c>
      <c r="O73" s="104">
        <f t="shared" si="11"/>
        <v>170500</v>
      </c>
      <c r="P73" s="83">
        <f t="shared" si="11"/>
        <v>170500</v>
      </c>
      <c r="Q73" s="83">
        <f t="shared" si="11"/>
        <v>170500</v>
      </c>
    </row>
    <row r="74" spans="2:17" ht="12.75">
      <c r="B74" s="1"/>
      <c r="C74" s="1"/>
      <c r="D74" s="1"/>
      <c r="E74" s="1"/>
      <c r="F74" s="1"/>
      <c r="G74" s="1"/>
      <c r="H74" s="25">
        <v>641</v>
      </c>
      <c r="I74" s="25" t="s">
        <v>25</v>
      </c>
      <c r="J74" s="25"/>
      <c r="K74" s="26">
        <v>0</v>
      </c>
      <c r="L74" s="26">
        <v>500</v>
      </c>
      <c r="M74" s="26">
        <v>0</v>
      </c>
      <c r="N74" s="26">
        <v>500</v>
      </c>
      <c r="O74" s="104">
        <v>500</v>
      </c>
      <c r="P74" s="30">
        <v>500</v>
      </c>
      <c r="Q74" s="30">
        <v>500</v>
      </c>
    </row>
    <row r="75" spans="2:17" ht="12.75">
      <c r="B75" s="1"/>
      <c r="C75" s="1"/>
      <c r="D75" s="1"/>
      <c r="E75" s="1"/>
      <c r="F75" s="1"/>
      <c r="G75" s="1"/>
      <c r="H75" s="25">
        <v>642</v>
      </c>
      <c r="I75" s="25" t="s">
        <v>26</v>
      </c>
      <c r="J75" s="25"/>
      <c r="K75" s="26">
        <v>105572</v>
      </c>
      <c r="L75" s="26">
        <v>170000</v>
      </c>
      <c r="M75" s="26">
        <v>200000</v>
      </c>
      <c r="N75" s="26">
        <v>170000</v>
      </c>
      <c r="O75" s="104">
        <v>170000</v>
      </c>
      <c r="P75" s="30">
        <v>170000</v>
      </c>
      <c r="Q75" s="30">
        <v>170000</v>
      </c>
    </row>
    <row r="76" spans="2:17" ht="12.75">
      <c r="B76" s="1"/>
      <c r="C76" s="1"/>
      <c r="D76" s="1"/>
      <c r="E76" s="1"/>
      <c r="F76" s="1"/>
      <c r="G76" s="1"/>
      <c r="H76" s="71">
        <v>65</v>
      </c>
      <c r="I76" s="71" t="s">
        <v>27</v>
      </c>
      <c r="J76" s="71"/>
      <c r="K76" s="84">
        <f aca="true" t="shared" si="12" ref="K76:Q76">K77+K78+K79</f>
        <v>285643</v>
      </c>
      <c r="L76" s="84">
        <f t="shared" si="12"/>
        <v>314000</v>
      </c>
      <c r="M76" s="84">
        <f t="shared" si="12"/>
        <v>324000</v>
      </c>
      <c r="N76" s="84">
        <f t="shared" si="12"/>
        <v>314000</v>
      </c>
      <c r="O76" s="104">
        <f t="shared" si="12"/>
        <v>314000</v>
      </c>
      <c r="P76" s="27">
        <f t="shared" si="12"/>
        <v>314000</v>
      </c>
      <c r="Q76" s="27">
        <f t="shared" si="12"/>
        <v>314000</v>
      </c>
    </row>
    <row r="77" spans="2:17" ht="12.75">
      <c r="B77" s="1"/>
      <c r="C77" s="1"/>
      <c r="D77" s="1"/>
      <c r="E77" s="1"/>
      <c r="F77" s="1"/>
      <c r="G77" s="1"/>
      <c r="H77" s="25">
        <v>651</v>
      </c>
      <c r="I77" s="25" t="s">
        <v>28</v>
      </c>
      <c r="J77" s="25"/>
      <c r="K77" s="26">
        <v>0</v>
      </c>
      <c r="L77" s="26">
        <v>2000</v>
      </c>
      <c r="M77" s="26">
        <v>2000</v>
      </c>
      <c r="N77" s="26">
        <v>2000</v>
      </c>
      <c r="O77" s="104">
        <v>2000</v>
      </c>
      <c r="P77" s="30">
        <v>2000</v>
      </c>
      <c r="Q77" s="30">
        <v>2000</v>
      </c>
    </row>
    <row r="78" spans="2:17" ht="12.75">
      <c r="B78" s="1"/>
      <c r="C78" s="1"/>
      <c r="D78" s="1"/>
      <c r="E78" s="1"/>
      <c r="F78" s="1"/>
      <c r="G78" s="1"/>
      <c r="H78" s="25">
        <v>652</v>
      </c>
      <c r="I78" s="25" t="s">
        <v>29</v>
      </c>
      <c r="J78" s="25"/>
      <c r="K78" s="26">
        <v>10301</v>
      </c>
      <c r="L78" s="26">
        <v>12000</v>
      </c>
      <c r="M78" s="26">
        <v>12000</v>
      </c>
      <c r="N78" s="26">
        <v>12000</v>
      </c>
      <c r="O78" s="104">
        <v>12000</v>
      </c>
      <c r="P78" s="30">
        <v>12000</v>
      </c>
      <c r="Q78" s="30">
        <v>12000</v>
      </c>
    </row>
    <row r="79" spans="2:17" ht="12.75">
      <c r="B79" s="1"/>
      <c r="C79" s="1"/>
      <c r="D79" s="1"/>
      <c r="E79" s="1"/>
      <c r="F79" s="1"/>
      <c r="G79" s="1"/>
      <c r="H79" s="25">
        <v>653</v>
      </c>
      <c r="I79" s="25" t="s">
        <v>475</v>
      </c>
      <c r="J79" s="25"/>
      <c r="K79" s="26">
        <v>275342</v>
      </c>
      <c r="L79" s="26">
        <v>300000</v>
      </c>
      <c r="M79" s="26">
        <v>310000</v>
      </c>
      <c r="N79" s="26">
        <v>300000</v>
      </c>
      <c r="O79" s="104">
        <v>300000</v>
      </c>
      <c r="P79" s="30">
        <v>300000</v>
      </c>
      <c r="Q79" s="30">
        <v>300000</v>
      </c>
    </row>
    <row r="80" spans="2:17" ht="12.75" hidden="1">
      <c r="B80" s="1"/>
      <c r="C80" s="1"/>
      <c r="D80" s="1"/>
      <c r="E80" s="1"/>
      <c r="F80" s="1"/>
      <c r="G80" s="1"/>
      <c r="H80" s="71">
        <v>66</v>
      </c>
      <c r="I80" s="71" t="s">
        <v>30</v>
      </c>
      <c r="J80" s="71"/>
      <c r="K80" s="84">
        <f aca="true" t="shared" si="13" ref="K80:Q80">K81+K82</f>
        <v>0</v>
      </c>
      <c r="L80" s="84">
        <f t="shared" si="13"/>
        <v>0</v>
      </c>
      <c r="M80" s="84">
        <f t="shared" si="13"/>
        <v>0</v>
      </c>
      <c r="N80" s="84">
        <f t="shared" si="13"/>
        <v>0</v>
      </c>
      <c r="O80" s="104">
        <f t="shared" si="13"/>
        <v>0</v>
      </c>
      <c r="P80" s="83">
        <f t="shared" si="13"/>
        <v>0</v>
      </c>
      <c r="Q80" s="30">
        <f t="shared" si="13"/>
        <v>0</v>
      </c>
    </row>
    <row r="81" spans="2:17" ht="12.75" hidden="1">
      <c r="B81" s="1"/>
      <c r="C81" s="1"/>
      <c r="D81" s="1"/>
      <c r="E81" s="1"/>
      <c r="F81" s="1"/>
      <c r="G81" s="1"/>
      <c r="H81" s="25">
        <v>661</v>
      </c>
      <c r="I81" s="25" t="s">
        <v>31</v>
      </c>
      <c r="J81" s="25"/>
      <c r="K81" s="26">
        <v>0</v>
      </c>
      <c r="L81" s="26">
        <v>0</v>
      </c>
      <c r="M81" s="26">
        <v>0</v>
      </c>
      <c r="N81" s="26">
        <v>0</v>
      </c>
      <c r="O81" s="104">
        <v>0</v>
      </c>
      <c r="P81" s="30">
        <v>0</v>
      </c>
      <c r="Q81" s="30">
        <v>0</v>
      </c>
    </row>
    <row r="82" spans="2:17" ht="12.75" hidden="1">
      <c r="B82" s="1"/>
      <c r="C82" s="1"/>
      <c r="D82" s="1"/>
      <c r="E82" s="1"/>
      <c r="F82" s="1"/>
      <c r="G82" s="1"/>
      <c r="H82" s="25">
        <v>663</v>
      </c>
      <c r="I82" s="25" t="s">
        <v>302</v>
      </c>
      <c r="J82" s="25"/>
      <c r="K82" s="26">
        <v>0</v>
      </c>
      <c r="L82" s="26">
        <v>0</v>
      </c>
      <c r="M82" s="26">
        <v>0</v>
      </c>
      <c r="N82" s="26">
        <v>0</v>
      </c>
      <c r="O82" s="104">
        <v>0</v>
      </c>
      <c r="P82" s="30">
        <v>0</v>
      </c>
      <c r="Q82" s="30">
        <v>0</v>
      </c>
    </row>
    <row r="83" spans="1:17" ht="12.75">
      <c r="A83" s="6"/>
      <c r="B83" s="119"/>
      <c r="C83" s="119"/>
      <c r="D83" s="119"/>
      <c r="E83" s="119"/>
      <c r="F83" s="119"/>
      <c r="G83" s="119"/>
      <c r="H83" s="120">
        <v>7</v>
      </c>
      <c r="I83" s="120" t="s">
        <v>32</v>
      </c>
      <c r="J83" s="120"/>
      <c r="K83" s="85">
        <f aca="true" t="shared" si="14" ref="K83:Q83">K84+K86</f>
        <v>262</v>
      </c>
      <c r="L83" s="85">
        <f t="shared" si="14"/>
        <v>30000</v>
      </c>
      <c r="M83" s="85">
        <f t="shared" si="14"/>
        <v>1500</v>
      </c>
      <c r="N83" s="85">
        <f t="shared" si="14"/>
        <v>30000</v>
      </c>
      <c r="O83" s="302">
        <f t="shared" si="14"/>
        <v>30000</v>
      </c>
      <c r="P83" s="85">
        <f t="shared" si="14"/>
        <v>30000</v>
      </c>
      <c r="Q83" s="85">
        <f t="shared" si="14"/>
        <v>30000</v>
      </c>
    </row>
    <row r="84" spans="2:17" ht="12.75" hidden="1">
      <c r="B84" s="1"/>
      <c r="C84" s="1"/>
      <c r="D84" s="1"/>
      <c r="E84" s="1"/>
      <c r="F84" s="1"/>
      <c r="G84" s="1"/>
      <c r="H84" s="71">
        <v>71</v>
      </c>
      <c r="I84" s="71" t="s">
        <v>33</v>
      </c>
      <c r="J84" s="71"/>
      <c r="K84" s="84">
        <f aca="true" t="shared" si="15" ref="K84:Q84">K85</f>
        <v>0</v>
      </c>
      <c r="L84" s="84">
        <f t="shared" si="15"/>
        <v>0</v>
      </c>
      <c r="M84" s="84">
        <f t="shared" si="15"/>
        <v>0</v>
      </c>
      <c r="N84" s="84">
        <f t="shared" si="15"/>
        <v>0</v>
      </c>
      <c r="O84" s="104">
        <f t="shared" si="15"/>
        <v>0</v>
      </c>
      <c r="P84" s="83">
        <f t="shared" si="15"/>
        <v>0</v>
      </c>
      <c r="Q84" s="30">
        <f t="shared" si="15"/>
        <v>0</v>
      </c>
    </row>
    <row r="85" spans="2:17" ht="12.75" hidden="1">
      <c r="B85" s="1"/>
      <c r="C85" s="1"/>
      <c r="D85" s="1"/>
      <c r="E85" s="1"/>
      <c r="F85" s="1"/>
      <c r="G85" s="1"/>
      <c r="H85" s="25">
        <v>711</v>
      </c>
      <c r="I85" s="25" t="s">
        <v>34</v>
      </c>
      <c r="J85" s="25"/>
      <c r="K85" s="26">
        <v>0</v>
      </c>
      <c r="L85" s="26">
        <v>0</v>
      </c>
      <c r="M85" s="26">
        <v>0</v>
      </c>
      <c r="N85" s="26">
        <v>0</v>
      </c>
      <c r="O85" s="104">
        <v>0</v>
      </c>
      <c r="P85" s="30">
        <v>0</v>
      </c>
      <c r="Q85" s="30">
        <v>0</v>
      </c>
    </row>
    <row r="86" spans="2:17" ht="12.75">
      <c r="B86" s="1"/>
      <c r="C86" s="1"/>
      <c r="D86" s="1"/>
      <c r="E86" s="1"/>
      <c r="F86" s="1"/>
      <c r="G86" s="1"/>
      <c r="H86" s="71">
        <v>72</v>
      </c>
      <c r="I86" s="71" t="s">
        <v>35</v>
      </c>
      <c r="J86" s="71"/>
      <c r="K86" s="84">
        <f aca="true" t="shared" si="16" ref="K86:Q86">K87</f>
        <v>262</v>
      </c>
      <c r="L86" s="84">
        <f t="shared" si="16"/>
        <v>30000</v>
      </c>
      <c r="M86" s="84">
        <f t="shared" si="16"/>
        <v>1500</v>
      </c>
      <c r="N86" s="84">
        <f t="shared" si="16"/>
        <v>30000</v>
      </c>
      <c r="O86" s="104">
        <f t="shared" si="16"/>
        <v>30000</v>
      </c>
      <c r="P86" s="83">
        <f t="shared" si="16"/>
        <v>30000</v>
      </c>
      <c r="Q86" s="30">
        <f t="shared" si="16"/>
        <v>30000</v>
      </c>
    </row>
    <row r="87" spans="2:17" ht="12.75">
      <c r="B87" s="1"/>
      <c r="C87" s="1"/>
      <c r="D87" s="1"/>
      <c r="E87" s="1"/>
      <c r="F87" s="1"/>
      <c r="G87" s="1"/>
      <c r="H87" s="25">
        <v>721</v>
      </c>
      <c r="I87" s="25" t="s">
        <v>36</v>
      </c>
      <c r="J87" s="25"/>
      <c r="K87" s="26">
        <v>262</v>
      </c>
      <c r="L87" s="26">
        <v>30000</v>
      </c>
      <c r="M87" s="26">
        <v>1500</v>
      </c>
      <c r="N87" s="26">
        <v>30000</v>
      </c>
      <c r="O87" s="104">
        <v>30000</v>
      </c>
      <c r="P87" s="30">
        <v>30000</v>
      </c>
      <c r="Q87" s="30">
        <v>30000</v>
      </c>
    </row>
    <row r="88" spans="1:17" ht="12.75">
      <c r="A88" s="6"/>
      <c r="B88" s="119"/>
      <c r="C88" s="119"/>
      <c r="D88" s="119"/>
      <c r="E88" s="119"/>
      <c r="F88" s="119"/>
      <c r="G88" s="119"/>
      <c r="H88" s="120">
        <v>3</v>
      </c>
      <c r="I88" s="120" t="s">
        <v>9</v>
      </c>
      <c r="J88" s="120"/>
      <c r="K88" s="85">
        <f aca="true" t="shared" si="17" ref="K88:Q88">K89+K93+K99+K102+K104+K106+K108</f>
        <v>4175429</v>
      </c>
      <c r="L88" s="85">
        <f t="shared" si="17"/>
        <v>4178110</v>
      </c>
      <c r="M88" s="85">
        <f t="shared" si="17"/>
        <v>6018092</v>
      </c>
      <c r="N88" s="85">
        <f t="shared" si="17"/>
        <v>4315910</v>
      </c>
      <c r="O88" s="366">
        <f>O89+O93+O99+O102+O104+O106+O108</f>
        <v>6207600</v>
      </c>
      <c r="P88" s="85">
        <f t="shared" si="17"/>
        <v>5214860</v>
      </c>
      <c r="Q88" s="85">
        <f t="shared" si="17"/>
        <v>6136400</v>
      </c>
    </row>
    <row r="89" spans="2:18" ht="12.75">
      <c r="B89" s="1"/>
      <c r="C89" s="1"/>
      <c r="D89" s="1"/>
      <c r="E89" s="1"/>
      <c r="F89" s="1"/>
      <c r="G89" s="1"/>
      <c r="H89" s="71">
        <v>31</v>
      </c>
      <c r="I89" s="71" t="s">
        <v>37</v>
      </c>
      <c r="J89" s="71"/>
      <c r="K89" s="84">
        <f aca="true" t="shared" si="18" ref="K89:Q89">K90+K91+K92</f>
        <v>1066102</v>
      </c>
      <c r="L89" s="83">
        <f t="shared" si="18"/>
        <v>1126100</v>
      </c>
      <c r="M89" s="83">
        <f t="shared" si="18"/>
        <v>1360384</v>
      </c>
      <c r="N89" s="83">
        <f t="shared" si="18"/>
        <v>1126100</v>
      </c>
      <c r="O89" s="108">
        <f t="shared" si="18"/>
        <v>1367600</v>
      </c>
      <c r="P89" s="27">
        <f t="shared" si="18"/>
        <v>1339400</v>
      </c>
      <c r="Q89" s="27">
        <f t="shared" si="18"/>
        <v>1395400</v>
      </c>
      <c r="R89" s="1"/>
    </row>
    <row r="90" spans="1:18" ht="12.75">
      <c r="A90">
        <v>1</v>
      </c>
      <c r="B90" s="1"/>
      <c r="C90" s="1"/>
      <c r="D90" s="1">
        <v>4</v>
      </c>
      <c r="E90" s="1"/>
      <c r="F90" s="1"/>
      <c r="G90" s="1"/>
      <c r="H90" s="25">
        <v>311</v>
      </c>
      <c r="I90" s="32" t="s">
        <v>38</v>
      </c>
      <c r="J90" s="31"/>
      <c r="K90" s="26">
        <f>List2!N67+List2!N533+List2!N558+List2!N241+List2!N69+List2!N242+List2!N559</f>
        <v>870382</v>
      </c>
      <c r="L90" s="26">
        <f>List2!O67+List2!O533+List2!O558+List2!O241+List2!O69+List2!O242+List2!O559</f>
        <v>950500</v>
      </c>
      <c r="M90" s="26">
        <f>List2!P67+List2!P533+List2!P558+List2!P241+List2!P69+List2!P242+List2!P559+List2!P560</f>
        <v>1118783</v>
      </c>
      <c r="N90" s="26">
        <f>List2!Q67+List2!Q533+List2!Q558+List2!Q241+List2!Q69+List2!Q242+List2!Q559</f>
        <v>950500</v>
      </c>
      <c r="O90" s="104">
        <f>List2!R67+List2!R69+List2!R241+List2!R242+List2!R558+List2!R559+List2!R68</f>
        <v>1140000</v>
      </c>
      <c r="P90" s="308">
        <f>List2!S67+List2!S69+List2!S241+List2!S242+List2!S558+List2!S559+List2!S68</f>
        <v>1077500</v>
      </c>
      <c r="Q90" s="308">
        <f>List2!T67+List2!T69+List2!T241+List2!T242+List2!T558+List2!T559+List2!T68</f>
        <v>1131500</v>
      </c>
      <c r="R90" s="1"/>
    </row>
    <row r="91" spans="2:18" ht="12.75">
      <c r="B91" s="1"/>
      <c r="C91" s="1"/>
      <c r="D91" s="1">
        <v>4</v>
      </c>
      <c r="E91" s="1"/>
      <c r="F91" s="1"/>
      <c r="G91" s="1"/>
      <c r="H91" s="25">
        <v>312</v>
      </c>
      <c r="I91" s="25" t="s">
        <v>39</v>
      </c>
      <c r="J91" s="25"/>
      <c r="K91" s="26">
        <f>List2!N70+List2!N561+List2!N71+List2!N72</f>
        <v>47386</v>
      </c>
      <c r="L91" s="26">
        <f>List2!O70+List2!O561+List2!O71+List2!O72</f>
        <v>12500</v>
      </c>
      <c r="M91" s="26">
        <f>List2!P70+List2!P561+List2!P71+List2!P72</f>
        <v>54501</v>
      </c>
      <c r="N91" s="26">
        <f>List2!Q70+List2!Q561+List2!Q71+List2!Q72</f>
        <v>12500</v>
      </c>
      <c r="O91" s="104">
        <f>List2!R70+List2!R71+List2!R72+List2!R561</f>
        <v>32500</v>
      </c>
      <c r="P91" s="308">
        <f>List2!S70+List2!S71+List2!S72+List2!S561</f>
        <v>35500</v>
      </c>
      <c r="Q91" s="308">
        <f>List2!T70+List2!T71+List2!T72+List2!T561</f>
        <v>35500</v>
      </c>
      <c r="R91" s="1"/>
    </row>
    <row r="92" spans="2:18" ht="12.75">
      <c r="B92" s="1">
        <v>2</v>
      </c>
      <c r="C92" s="1"/>
      <c r="D92" s="1">
        <v>4</v>
      </c>
      <c r="E92" s="1"/>
      <c r="F92" s="1"/>
      <c r="G92" s="1"/>
      <c r="H92" s="25">
        <v>313</v>
      </c>
      <c r="I92" s="25" t="s">
        <v>40</v>
      </c>
      <c r="J92" s="25"/>
      <c r="K92" s="26">
        <f>List2!N73+List2!N75+List2!N562+List2!N563+List2!N243+List2!N244</f>
        <v>148334</v>
      </c>
      <c r="L92" s="26">
        <f>List2!O73+List2!O75+List2!O562+List2!O563+List2!O243+List2!O244</f>
        <v>163100</v>
      </c>
      <c r="M92" s="26">
        <f>List2!P73+List2!P75+List2!P562+List2!P563+List2!P243+List2!P244</f>
        <v>187100</v>
      </c>
      <c r="N92" s="26">
        <f>List2!Q73+List2!Q75+List2!Q562+List2!Q563+List2!Q243+List2!Q244</f>
        <v>163100</v>
      </c>
      <c r="O92" s="104">
        <f>List2!R73+List2!R75+List2!R244+List2!R243+List2!R562+List2!R563+List2!R74+List2!R76</f>
        <v>195100</v>
      </c>
      <c r="P92" s="308">
        <f>List2!S73+List2!S75+List2!S244+List2!S243+List2!S562+List2!S563+List2!S74+List2!S76</f>
        <v>226400</v>
      </c>
      <c r="Q92" s="308">
        <f>List2!T73+List2!T75+List2!T244+List2!T243+List2!T562+List2!T563+List2!T74+List2!T76</f>
        <v>228400</v>
      </c>
      <c r="R92" s="1"/>
    </row>
    <row r="93" spans="2:18" ht="12.75">
      <c r="B93" s="1"/>
      <c r="C93" s="1"/>
      <c r="D93" s="1"/>
      <c r="E93" s="1"/>
      <c r="F93" s="1"/>
      <c r="G93" s="1"/>
      <c r="H93" s="71">
        <v>32</v>
      </c>
      <c r="I93" s="71" t="s">
        <v>41</v>
      </c>
      <c r="J93" s="71"/>
      <c r="K93" s="84">
        <f aca="true" t="shared" si="19" ref="K93:Q93">K94+K95+K96+K98+K97</f>
        <v>1953655</v>
      </c>
      <c r="L93" s="83">
        <f t="shared" si="19"/>
        <v>1739050</v>
      </c>
      <c r="M93" s="83">
        <f t="shared" si="19"/>
        <v>3284103</v>
      </c>
      <c r="N93" s="83">
        <f t="shared" si="19"/>
        <v>1857850</v>
      </c>
      <c r="O93" s="83">
        <f t="shared" si="19"/>
        <v>3140000</v>
      </c>
      <c r="P93" s="83">
        <f t="shared" si="19"/>
        <v>2378000</v>
      </c>
      <c r="Q93" s="83">
        <f t="shared" si="19"/>
        <v>2886000</v>
      </c>
      <c r="R93" s="1"/>
    </row>
    <row r="94" spans="2:18" ht="12.75">
      <c r="B94" s="1"/>
      <c r="C94" s="1"/>
      <c r="D94" s="1">
        <v>4</v>
      </c>
      <c r="E94" s="1"/>
      <c r="F94" s="1"/>
      <c r="G94" s="1"/>
      <c r="H94" s="25">
        <v>321</v>
      </c>
      <c r="I94" s="25" t="s">
        <v>42</v>
      </c>
      <c r="J94" s="25"/>
      <c r="K94" s="26">
        <f>List2!N79+List2!N80+List2!N82+List2!N566+List2!N247+List2!N83+List2!N248</f>
        <v>80996</v>
      </c>
      <c r="L94" s="26">
        <f>List2!O79+List2!O80+List2!O82+List2!O566+List2!O247+List2!O83+List2!O248</f>
        <v>90100</v>
      </c>
      <c r="M94" s="26">
        <f>List2!P79+List2!P80+List2!P82+List2!P566+List2!P247+List2!P83+List2!P248</f>
        <v>97000</v>
      </c>
      <c r="N94" s="26">
        <f>List2!Q79+List2!Q80+List2!Q82+List2!Q566+List2!Q247+List2!Q83+List2!Q248</f>
        <v>90100</v>
      </c>
      <c r="O94" s="26">
        <f>List2!R79+List2!R80+List2!R82+List2!R566+List2!R247+List2!R83+List2!R248+List2!R81</f>
        <v>83000</v>
      </c>
      <c r="P94" s="26">
        <f>List2!S79+List2!S80+List2!S82+List2!S566+List2!S247+List2!S83+List2!S248+List2!S81</f>
        <v>81100</v>
      </c>
      <c r="Q94" s="26">
        <f>List2!T79+List2!T80+List2!T82+List2!T566+List2!T247+List2!T83+List2!T248+List2!T81</f>
        <v>83100</v>
      </c>
      <c r="R94" s="1"/>
    </row>
    <row r="95" spans="2:18" ht="12.75">
      <c r="B95" s="1"/>
      <c r="C95" s="1"/>
      <c r="D95" s="1">
        <v>4</v>
      </c>
      <c r="E95" s="1"/>
      <c r="F95" s="1"/>
      <c r="G95" s="1"/>
      <c r="H95" s="25">
        <v>322</v>
      </c>
      <c r="I95" s="25" t="s">
        <v>43</v>
      </c>
      <c r="J95" s="25"/>
      <c r="K95" s="26">
        <f>List2!N85+List2!N86+List2!N87+List2!N567+List2!N568+List2!N570+List2!N265+List2!N423+List2!N569+List2!N252+List2!N49+List2!N250+List2!N251+List2!N483+List2!N534+List2!N571</f>
        <v>523019</v>
      </c>
      <c r="L95" s="26">
        <f>List2!O85+List2!O86+List2!O87+List2!O567+List2!O568+List2!O570+List2!O265+List2!O423+List2!O569+List2!O252+List2!O49+List2!O250+List2!O251+List2!O483+List2!O534+List2!O571</f>
        <v>591650</v>
      </c>
      <c r="M95" s="26">
        <f>List2!P85+List2!P86+List2!P87+List2!P567+List2!P568+List2!P570+List2!P265+List2!P423+List2!P569+List2!P252+List2!P49+List2!P250+List2!P251+List2!P483+List2!P534+List2!P571+List2!P88+List2!P253</f>
        <v>820713</v>
      </c>
      <c r="N95" s="26">
        <f>List2!Q85+List2!Q86+List2!Q87+List2!Q567+List2!Q568+List2!Q570+List2!Q265+List2!Q423+List2!Q569+List2!Q252+List2!Q49+List2!Q250+List2!Q251+List2!Q483+List2!Q534+List2!Q571</f>
        <v>609650</v>
      </c>
      <c r="O95" s="26">
        <f>List2!R85+List2!R86+List2!R87+List2!R567+List2!R568+List2!R570+List2!R265+List2!R423+List2!R569+List2!R252+List2!R49+List2!R250+List2!R251+List2!R483+List2!R534+List2!R571</f>
        <v>636000</v>
      </c>
      <c r="P95" s="26">
        <f>List2!S85+List2!S86+List2!S87+List2!S567+List2!S568+List2!S570+List2!S265+List2!S423+List2!S569+List2!S252+List2!S49+List2!S250+List2!S251+List2!S483+List2!S534+List2!S571+List2!S253+List2!S88</f>
        <v>637300</v>
      </c>
      <c r="Q95" s="26">
        <f>List2!T85+List2!T86+List2!T87+List2!T567+List2!T568+List2!T570+List2!T265+List2!T423+List2!T569+List2!T252+List2!T49+List2!T250+List2!T251+List2!T483+List2!T534+List2!T571+List2!T253+List2!T88</f>
        <v>664000</v>
      </c>
      <c r="R95" s="1"/>
    </row>
    <row r="96" spans="2:18" ht="12.75">
      <c r="B96" s="1">
        <v>2</v>
      </c>
      <c r="C96" s="1">
        <v>3</v>
      </c>
      <c r="D96" s="1">
        <v>4</v>
      </c>
      <c r="E96" s="1"/>
      <c r="F96" s="1"/>
      <c r="G96" s="1"/>
      <c r="H96" s="25">
        <v>323</v>
      </c>
      <c r="I96" s="25" t="s">
        <v>44</v>
      </c>
      <c r="J96" s="25"/>
      <c r="K96" s="26">
        <f>List2!N19+List2!N90+List2!N91+List2!N92+List2!N93+List2!N94+List2!N95+List2!N98+List2!N99+List2!N100+List2!N101+List2!N102+List2!N103+List2!N104+List2!N105+List2!N106+List2!N107+List2!N108+List2!N109+List2!N135+List2!N202+List2!N203+List2!N222+List2!N229+List2!N255+List2!N256+List2!N266+List2!N272+List2!N273+List2!N281+List2!N372+List2!N373+List2!N400+List2!N401+List2!N402+List2!N403+List2!N405+List2!N421+List2!N485+List2!N497+List2!N543+List2!N544+List2!N545+List2!N572+List2!N573+List2!N574+List2!N575+List2!N576</f>
        <v>948074</v>
      </c>
      <c r="L96" s="30">
        <f>List2!O19+List2!O90+List2!O91+List2!O92+List2!O93+List2!O94+List2!O95+List2!O98+List2!O99+List2!O100+List2!O101+List2!O102+List2!O103+List2!O104+List2!O105+List2!O106+List2!O107+List2!O108+List2!O109+List2!O135+List2!O202+List2!O203+List2!O204+List2!O222+List2!O229+List2!O254+List2!O255+List2!O256+List2!O266+List2!O272+List2!O273+List2!O274+List2!O275+List2!O281+List2!O371+List2!O372+List2!O373+List2!O400+List2!O401+List2!O402+List2!O403+List2!O405+List2!O421+List2!O451+List2!O485+List2!O497+List2!O543+List2!O544+List2!O572+List2!O573+List2!O574+List2!O575+List2!O576+List2!O545</f>
        <v>786300</v>
      </c>
      <c r="M96" s="30">
        <f>List2!P19+List2!P90+List2!P91+List2!P92+List2!P93+List2!P94+List2!P95+List2!P98+List2!P99+List2!P100+List2!P101+List2!P102+List2!P103+List2!P104+List2!P105+List2!P106+List2!P107+List2!P108+List2!P109+List2!P135+List2!P202+List2!P203+List2!P204+List2!P222+List2!P229+List2!P254+List2!P255+List2!P256+List2!P266+List2!P272+List2!P273+List2!P274+List2!P275+List2!P281+List2!P371+List2!P372+List2!P373+List2!P400+List2!P401+List2!P402+List2!P403+List2!P405+List2!P421+List2!P451+List2!P485+List2!P497+List2!P543+List2!P544+List2!P572+List2!P573+List2!P574+List2!P575+List2!P576+List2!P545+List2!P96+List2!P97+List2!P223+List2!P404</f>
        <v>1863176</v>
      </c>
      <c r="N96" s="30">
        <f>List2!Q19+List2!Q90+List2!Q91+List2!Q92+List2!Q93+List2!Q94+List2!Q95+List2!Q98+List2!Q99+List2!Q100+List2!Q101+List2!Q102+List2!Q103+List2!Q104+List2!Q105+List2!Q106+List2!Q107+List2!Q108+List2!Q109+List2!Q135+List2!Q202+List2!Q203+List2!Q204+List2!Q222+List2!Q229+List2!Q254+List2!Q255+List2!Q256+List2!Q266+List2!Q272+List2!Q273+List2!Q274+List2!Q275+List2!Q281+List2!Q371+List2!Q372+List2!Q373+List2!Q400+List2!Q401+List2!Q402+List2!Q403+List2!Q405+List2!Q421+List2!Q451+List2!Q485+List2!Q497+List2!Q543+List2!Q544+List2!Q572+List2!Q573+List2!Q574+List2!Q575+List2!Q576+List2!Q545</f>
        <v>841100</v>
      </c>
      <c r="O96" s="30">
        <f>List2!R19+List2!R90+List2!R91+List2!R92+List2!R93+List2!R94+List2!R95+List2!R98+List2!R99+List2!R100+List2!R101+List2!R102+List2!R103+List2!R104+List2!R105+List2!R106+List2!R107+List2!R108+List2!R109+List2!R135+List2!R202+List2!R203+List2!R204+List2!R222+List2!R229+List2!R254+List2!R255+List2!R256+List2!R266+List2!R272+List2!R273+List2!R274+List2!R275+List2!R281+List2!R371+List2!R372+List2!R373+List2!R400+List2!R401+List2!R402+List2!R403+List2!R405+List2!R421+List2!R451+List2!R485+List2!R497+List2!R543+List2!R544+List2!R572+List2!R573+List2!R574+List2!R575+List2!R576+List2!R545+List2!R379+List2!R230+List2!R374+List2!R375+List2!R376+List2!R377+List2!R378+List2!R380+List2!R381+List2!R382+List2!R231</f>
        <v>1882200</v>
      </c>
      <c r="P96" s="30">
        <f>List2!S19+List2!S90+List2!S91+List2!S92+List2!S93+List2!S94+List2!S95+List2!S98+List2!S99+List2!S100+List2!S101+List2!S102+List2!S103+List2!S104+List2!S105+List2!S106+List2!S107+List2!S108+List2!S109+List2!S135+List2!S202+List2!S203+List2!S204+List2!S222+List2!S229+List2!S254+List2!S255+List2!S256+List2!S266+List2!S272+List2!S273+List2!S274+List2!S275+List2!S281+List2!S371+List2!S372+List2!S373+List2!S400+List2!S401+List2!S402+List2!S403+List2!S405+List2!S421+List2!S451+List2!S485+List2!S497+List2!S543+List2!S544+List2!S572+List2!S573+List2!S574+List2!S575+List2!S576+List2!S545+List2!S379+List2!S230+List2!S374+List2!S375+List2!S376+List2!S377+List2!S378+List2!S380+List2!S381+List2!S382+List2!S231</f>
        <v>1331100</v>
      </c>
      <c r="Q96" s="30">
        <f>List2!T19+List2!T90+List2!T91+List2!T92+List2!T93+List2!T94+List2!T95+List2!T98+List2!T99+List2!T100+List2!T101+List2!T102+List2!T103+List2!T104+List2!T105+List2!T106+List2!T107+List2!T108+List2!T109+List2!T135+List2!T202+List2!T203+List2!T204+List2!T222+List2!T229+List2!T254+List2!T255+List2!T256+List2!T266+List2!T272+List2!T273+List2!T274+List2!T275+List2!T281+List2!T371+List2!T372+List2!T373+List2!T400+List2!T401+List2!T402+List2!T403+List2!T405+List2!T421+List2!T451+List2!T485+List2!T497+List2!T543+List2!T544+List2!T572+List2!T573+List2!T574+List2!T575+List2!T576+List2!T545+List2!T379+List2!T230+List2!T374+List2!T375+List2!T376+List2!T377+List2!T378+List2!T380+List2!T381+List2!T382+List2!T231</f>
        <v>1811900</v>
      </c>
      <c r="R96" s="1"/>
    </row>
    <row r="97" spans="2:18" ht="12.75">
      <c r="B97" s="1"/>
      <c r="C97" s="1"/>
      <c r="D97" s="1"/>
      <c r="E97" s="1"/>
      <c r="F97" s="1"/>
      <c r="G97" s="1"/>
      <c r="H97" s="25">
        <v>324</v>
      </c>
      <c r="I97" s="25" t="s">
        <v>519</v>
      </c>
      <c r="J97" s="25"/>
      <c r="K97" s="26">
        <f>List2!N111+List2!N112</f>
        <v>4640</v>
      </c>
      <c r="L97" s="26">
        <f>List2!O111+List2!O112</f>
        <v>8500</v>
      </c>
      <c r="M97" s="26">
        <f>List2!P111+List2!P112</f>
        <v>10000</v>
      </c>
      <c r="N97" s="26">
        <f>List2!Q111+List2!Q112</f>
        <v>8500</v>
      </c>
      <c r="O97" s="104">
        <f>List2!R111+List2!R112</f>
        <v>5000</v>
      </c>
      <c r="P97" s="308">
        <f>List2!S111+List2!S112</f>
        <v>8500</v>
      </c>
      <c r="Q97" s="308">
        <f>List2!T111+List2!T112</f>
        <v>7000</v>
      </c>
      <c r="R97" s="1"/>
    </row>
    <row r="98" spans="2:18" ht="12.75">
      <c r="B98" s="1"/>
      <c r="C98" s="1"/>
      <c r="D98" s="1">
        <v>4</v>
      </c>
      <c r="E98" s="1"/>
      <c r="F98" s="1"/>
      <c r="G98" s="1"/>
      <c r="H98" s="25">
        <v>329</v>
      </c>
      <c r="I98" s="25" t="s">
        <v>45</v>
      </c>
      <c r="J98" s="25"/>
      <c r="K98" s="26">
        <f>List2!N26+List2!N33+List2!N47+List2!N114+List2!N115+List2!N116+List2!N118+List2!N136+List2!N452+List2!N20+List2!N21+List2!N22+List2!N27+List2!N48+List2!N117+List2!N25</f>
        <v>396926</v>
      </c>
      <c r="L98" s="30">
        <f>List2!O20+List2!O21+List2!O22+List2!O25+List2!O26+List2!O27+List2!O33+List2!O47+List2!O48+List2!O114+List2!O115+List2!O116+List2!O117+List2!O118</f>
        <v>262500</v>
      </c>
      <c r="M98" s="30">
        <f>List2!P20+List2!P21+List2!P22+List2!P25+List2!P26+List2!P27+List2!P33+List2!P47+List2!P48+List2!P114+List2!P115+List2!P116+List2!P117+List2!P118+List2!P23+List2!P24</f>
        <v>493214</v>
      </c>
      <c r="N98" s="30">
        <f>List2!Q20+List2!Q21+List2!Q22+List2!Q25+List2!Q26+List2!Q27+List2!Q33+List2!Q47+List2!Q48+List2!Q114+List2!Q115+List2!Q116+List2!Q117+List2!Q118</f>
        <v>308500</v>
      </c>
      <c r="O98" s="30">
        <f>List2!R20+List2!R21+List2!R22+List2!R25+List2!R26+List2!R27+List2!R33+List2!R47+List2!R48+List2!R114+List2!R115+List2!R116+List2!R117+List2!R118</f>
        <v>533800</v>
      </c>
      <c r="P98" s="30">
        <f>List2!S20+List2!S21+List2!S22+List2!S25+List2!S26+List2!S27+List2!S33+List2!S47+List2!S48+List2!S114+List2!S115+List2!S116+List2!S117+List2!S118</f>
        <v>320000</v>
      </c>
      <c r="Q98" s="30">
        <f>List2!T20+List2!T21+List2!T22+List2!T25+List2!T26+List2!T27+List2!T33+List2!T47+List2!T48+List2!T114+List2!T115+List2!T116+List2!T117+List2!T118</f>
        <v>320000</v>
      </c>
      <c r="R98" s="1"/>
    </row>
    <row r="99" spans="2:18" ht="12.75">
      <c r="B99" s="1"/>
      <c r="C99" s="1"/>
      <c r="D99" s="1"/>
      <c r="E99" s="1"/>
      <c r="F99" s="1"/>
      <c r="G99" s="1"/>
      <c r="H99" s="71">
        <v>34</v>
      </c>
      <c r="I99" s="71" t="s">
        <v>46</v>
      </c>
      <c r="J99" s="71"/>
      <c r="K99" s="84">
        <f aca="true" t="shared" si="20" ref="K99:P99">K100+K101</f>
        <v>30543</v>
      </c>
      <c r="L99" s="83">
        <f t="shared" si="20"/>
        <v>27000</v>
      </c>
      <c r="M99" s="83">
        <f t="shared" si="20"/>
        <v>35000</v>
      </c>
      <c r="N99" s="83">
        <f t="shared" si="20"/>
        <v>31000</v>
      </c>
      <c r="O99" s="83">
        <f t="shared" si="20"/>
        <v>28000</v>
      </c>
      <c r="P99" s="83">
        <f t="shared" si="20"/>
        <v>31000</v>
      </c>
      <c r="Q99" s="83">
        <f>Q100+Q101</f>
        <v>37000</v>
      </c>
      <c r="R99" s="1"/>
    </row>
    <row r="100" spans="2:18" ht="12.75">
      <c r="B100" s="1"/>
      <c r="C100" s="1"/>
      <c r="D100" s="1"/>
      <c r="E100" s="1"/>
      <c r="F100" s="1"/>
      <c r="G100" s="1"/>
      <c r="H100" s="25">
        <v>342</v>
      </c>
      <c r="I100" s="25" t="s">
        <v>47</v>
      </c>
      <c r="J100" s="25"/>
      <c r="K100" s="26">
        <v>0</v>
      </c>
      <c r="L100" s="26">
        <v>0</v>
      </c>
      <c r="M100" s="26">
        <v>0</v>
      </c>
      <c r="N100" s="26">
        <v>0</v>
      </c>
      <c r="O100" s="104">
        <v>0</v>
      </c>
      <c r="P100" s="30">
        <v>0</v>
      </c>
      <c r="Q100" s="30">
        <v>0</v>
      </c>
      <c r="R100" s="1"/>
    </row>
    <row r="101" spans="2:18" ht="12.75">
      <c r="B101" s="1"/>
      <c r="C101" s="1"/>
      <c r="D101" s="1">
        <v>4</v>
      </c>
      <c r="E101" s="1"/>
      <c r="F101" s="1"/>
      <c r="G101" s="1"/>
      <c r="H101" s="25">
        <v>343</v>
      </c>
      <c r="I101" s="25" t="s">
        <v>48</v>
      </c>
      <c r="J101" s="25"/>
      <c r="K101" s="26">
        <f>List2!N120+List2!N121</f>
        <v>30543</v>
      </c>
      <c r="L101" s="26">
        <f>List2!O120+List2!O121</f>
        <v>27000</v>
      </c>
      <c r="M101" s="26">
        <f>List2!P120+List2!P121</f>
        <v>35000</v>
      </c>
      <c r="N101" s="26">
        <f>List2!Q120+List2!Q121</f>
        <v>31000</v>
      </c>
      <c r="O101" s="104">
        <f>List2!R120+List2!R121</f>
        <v>28000</v>
      </c>
      <c r="P101" s="308">
        <f>List2!S120+List2!S121</f>
        <v>31000</v>
      </c>
      <c r="Q101" s="308">
        <f>List2!T120+List2!T121</f>
        <v>37000</v>
      </c>
      <c r="R101" s="1"/>
    </row>
    <row r="102" spans="2:18" ht="12.75">
      <c r="B102" s="1"/>
      <c r="C102" s="1"/>
      <c r="D102" s="1"/>
      <c r="E102" s="1"/>
      <c r="F102" s="1"/>
      <c r="G102" s="1"/>
      <c r="H102" s="71">
        <v>35</v>
      </c>
      <c r="I102" s="114" t="s">
        <v>49</v>
      </c>
      <c r="J102" s="115"/>
      <c r="K102" s="84">
        <f aca="true" t="shared" si="21" ref="K102:Q102">K103</f>
        <v>0</v>
      </c>
      <c r="L102" s="84">
        <v>0</v>
      </c>
      <c r="M102" s="84">
        <f t="shared" si="21"/>
        <v>0</v>
      </c>
      <c r="N102" s="84">
        <f t="shared" si="21"/>
        <v>0</v>
      </c>
      <c r="O102" s="104">
        <f t="shared" si="21"/>
        <v>0</v>
      </c>
      <c r="P102" s="83">
        <f t="shared" si="21"/>
        <v>0</v>
      </c>
      <c r="Q102" s="30">
        <f t="shared" si="21"/>
        <v>0</v>
      </c>
      <c r="R102" s="1"/>
    </row>
    <row r="103" spans="2:18" ht="12.75" customHeight="1">
      <c r="B103" s="1"/>
      <c r="C103" s="1"/>
      <c r="D103" s="1"/>
      <c r="E103" s="1"/>
      <c r="F103" s="1"/>
      <c r="G103" s="1"/>
      <c r="H103" s="25">
        <v>352</v>
      </c>
      <c r="I103" s="396" t="s">
        <v>274</v>
      </c>
      <c r="J103" s="396"/>
      <c r="K103" s="26">
        <v>0</v>
      </c>
      <c r="L103" s="26">
        <v>0</v>
      </c>
      <c r="M103" s="26">
        <v>0</v>
      </c>
      <c r="N103" s="26">
        <v>0</v>
      </c>
      <c r="O103" s="104">
        <v>0</v>
      </c>
      <c r="P103" s="30">
        <v>0</v>
      </c>
      <c r="Q103" s="30">
        <v>0</v>
      </c>
      <c r="R103" s="1"/>
    </row>
    <row r="104" spans="2:18" ht="12.75" customHeight="1">
      <c r="B104" s="1"/>
      <c r="C104" s="1"/>
      <c r="D104" s="1"/>
      <c r="E104" s="1"/>
      <c r="F104" s="1"/>
      <c r="G104" s="1"/>
      <c r="H104" s="71">
        <v>36</v>
      </c>
      <c r="I104" s="71" t="s">
        <v>273</v>
      </c>
      <c r="J104" s="71"/>
      <c r="K104" s="84">
        <f aca="true" t="shared" si="22" ref="K104:Q104">K105</f>
        <v>0</v>
      </c>
      <c r="L104" s="84">
        <v>0</v>
      </c>
      <c r="M104" s="84">
        <f t="shared" si="22"/>
        <v>0</v>
      </c>
      <c r="N104" s="84">
        <f t="shared" si="22"/>
        <v>0</v>
      </c>
      <c r="O104" s="104">
        <f t="shared" si="22"/>
        <v>0</v>
      </c>
      <c r="P104" s="83">
        <f t="shared" si="22"/>
        <v>0</v>
      </c>
      <c r="Q104" s="30">
        <f t="shared" si="22"/>
        <v>0</v>
      </c>
      <c r="R104" s="1"/>
    </row>
    <row r="105" spans="2:18" ht="12.75">
      <c r="B105" s="1"/>
      <c r="C105" s="1"/>
      <c r="D105" s="1"/>
      <c r="E105" s="1"/>
      <c r="F105" s="1"/>
      <c r="G105" s="1"/>
      <c r="H105" s="25">
        <v>363</v>
      </c>
      <c r="I105" s="25" t="s">
        <v>50</v>
      </c>
      <c r="J105" s="25"/>
      <c r="K105" s="26">
        <v>0</v>
      </c>
      <c r="L105" s="26">
        <v>0</v>
      </c>
      <c r="M105" s="26">
        <v>0</v>
      </c>
      <c r="N105" s="26">
        <v>0</v>
      </c>
      <c r="O105" s="104">
        <v>0</v>
      </c>
      <c r="P105" s="30">
        <v>0</v>
      </c>
      <c r="Q105" s="30">
        <v>0</v>
      </c>
      <c r="R105" s="1"/>
    </row>
    <row r="106" spans="2:18" ht="12.75">
      <c r="B106" s="1"/>
      <c r="C106" s="1"/>
      <c r="D106" s="1"/>
      <c r="E106" s="1"/>
      <c r="F106" s="1"/>
      <c r="G106" s="1"/>
      <c r="H106" s="71">
        <v>37</v>
      </c>
      <c r="I106" s="71" t="s">
        <v>275</v>
      </c>
      <c r="J106" s="71"/>
      <c r="K106" s="84">
        <f aca="true" t="shared" si="23" ref="K106:Q106">K107</f>
        <v>554950</v>
      </c>
      <c r="L106" s="83">
        <f t="shared" si="23"/>
        <v>660000</v>
      </c>
      <c r="M106" s="83">
        <f t="shared" si="23"/>
        <v>632000</v>
      </c>
      <c r="N106" s="83">
        <f t="shared" si="23"/>
        <v>640000</v>
      </c>
      <c r="O106" s="83">
        <f t="shared" si="23"/>
        <v>710000</v>
      </c>
      <c r="P106" s="83">
        <f t="shared" si="23"/>
        <v>670000</v>
      </c>
      <c r="Q106" s="83">
        <f t="shared" si="23"/>
        <v>720000</v>
      </c>
      <c r="R106" s="1"/>
    </row>
    <row r="107" spans="2:18" ht="12.75">
      <c r="B107" s="1">
        <v>2</v>
      </c>
      <c r="C107" s="1"/>
      <c r="D107" s="1">
        <v>4</v>
      </c>
      <c r="E107" s="1"/>
      <c r="F107" s="1"/>
      <c r="G107" s="1"/>
      <c r="H107" s="25">
        <v>372</v>
      </c>
      <c r="I107" s="25" t="s">
        <v>51</v>
      </c>
      <c r="J107" s="25"/>
      <c r="K107" s="26">
        <f>List2!N433+List2!N440+List2!N507+List2!N513</f>
        <v>554950</v>
      </c>
      <c r="L107" s="308">
        <f>List2!O433+List2!O440+List2!O507+List2!O513+List2!O173</f>
        <v>660000</v>
      </c>
      <c r="M107" s="308">
        <f>List2!P433+List2!P440+List2!P507+List2!P513+List2!P173</f>
        <v>632000</v>
      </c>
      <c r="N107" s="308">
        <f>List2!Q433+List2!Q440+List2!Q507+List2!Q513+List2!Q173</f>
        <v>640000</v>
      </c>
      <c r="O107" s="308">
        <f>List2!R433+List2!R440+List2!R507+List2!R513+List2!R173</f>
        <v>710000</v>
      </c>
      <c r="P107" s="308">
        <f>List2!S433+List2!S440+List2!S507+List2!S513+List2!S173</f>
        <v>670000</v>
      </c>
      <c r="Q107" s="308">
        <f>List2!T433+List2!T440+List2!T507+List2!T513+List2!T173</f>
        <v>720000</v>
      </c>
      <c r="R107" s="1"/>
    </row>
    <row r="108" spans="2:18" ht="12.75">
      <c r="B108" s="1"/>
      <c r="C108" s="1"/>
      <c r="D108" s="1"/>
      <c r="E108" s="1"/>
      <c r="F108" s="1"/>
      <c r="G108" s="1"/>
      <c r="H108" s="71">
        <v>38</v>
      </c>
      <c r="I108" s="71" t="s">
        <v>52</v>
      </c>
      <c r="J108" s="71"/>
      <c r="K108" s="84">
        <f aca="true" t="shared" si="24" ref="K108:Q108">K109+K110+K112+K113+K111</f>
        <v>570179</v>
      </c>
      <c r="L108" s="83">
        <f t="shared" si="24"/>
        <v>625960</v>
      </c>
      <c r="M108" s="83">
        <f t="shared" si="24"/>
        <v>706605</v>
      </c>
      <c r="N108" s="83">
        <f t="shared" si="24"/>
        <v>660960</v>
      </c>
      <c r="O108" s="83">
        <f t="shared" si="24"/>
        <v>962000</v>
      </c>
      <c r="P108" s="83">
        <f t="shared" si="24"/>
        <v>796460</v>
      </c>
      <c r="Q108" s="83">
        <f t="shared" si="24"/>
        <v>1098000</v>
      </c>
      <c r="R108" s="1"/>
    </row>
    <row r="109" spans="1:18" ht="12.75">
      <c r="A109">
        <v>1</v>
      </c>
      <c r="B109" s="1">
        <v>2</v>
      </c>
      <c r="C109" s="1"/>
      <c r="D109" s="1">
        <v>4</v>
      </c>
      <c r="E109" s="1"/>
      <c r="F109" s="1"/>
      <c r="G109" s="1"/>
      <c r="H109" s="25">
        <v>381</v>
      </c>
      <c r="I109" s="25" t="s">
        <v>53</v>
      </c>
      <c r="J109" s="25"/>
      <c r="K109" s="26">
        <f>List2!N40+List2!N51+List2!N58+List2!N425+List2!N454+List2!N460+List2!N466+List2!N473+List2!N487+List2!N520+List2!N526+List2!N52+List2!N54+List2!N123+List2!N124+List2!N196+List2!N536+List2!N125+List2!N126+List2!N206+List2!N175</f>
        <v>559546</v>
      </c>
      <c r="L109" s="30">
        <f>List2!O40+List2!O51+List2!O58+List2!O425+List2!O454+List2!O460+List2!O466+List2!O473+List2!O487+List2!O520+List2!O526+List2!O52+List2!O54+List2!O123+List2!O124+List2!O196+List2!O536+List2!O125+List2!O126+List2!O206+List2!O175</f>
        <v>615960</v>
      </c>
      <c r="M109" s="30">
        <f>List2!P40+List2!P51+List2!P58+List2!P425+List2!P454+List2!P460+List2!P466+List2!P473+List2!P487+List2!P520+List2!P526+List2!P52+List2!P54+List2!P123+List2!P124+List2!P196+List2!P536+List2!P125+List2!P126+List2!P206+List2!P175</f>
        <v>696605</v>
      </c>
      <c r="N109" s="30">
        <f>List2!Q40+List2!Q51+List2!Q58+List2!Q425+List2!Q454+List2!Q460+List2!Q466+List2!Q473+List2!Q487+List2!Q520+List2!Q526+List2!Q52+List2!Q54+List2!Q123+List2!Q124+List2!Q196+List2!Q536+List2!Q125+List2!Q126+List2!Q206+List2!Q175</f>
        <v>650960</v>
      </c>
      <c r="O109" s="30">
        <f>List2!R40+List2!R51+List2!R58+List2!R425+List2!R454+List2!R460+List2!R466+List2!R473+List2!R487+List2!R520+List2!R526+List2!R52+List2!R54+List2!R123+List2!R124+List2!R196+List2!R536+List2!R125+List2!R126+List2!R206+List2!R175+List2!R53+List2!R178+List2!R426+List2!R527</f>
        <v>952000</v>
      </c>
      <c r="P109" s="30">
        <f>List2!S40+List2!S51+List2!S58+List2!S425+List2!S454+List2!S460+List2!S466+List2!S473+List2!S487+List2!S520+List2!S526+List2!S52+List2!S54+List2!S123+List2!S124+List2!S196+List2!S536+List2!S125+List2!S126+List2!S206+List2!S175+List2!S53+List2!S178+List2!S426+List2!S527</f>
        <v>786460</v>
      </c>
      <c r="Q109" s="30">
        <f>List2!T40+List2!T51+List2!T58+List2!T425+List2!T454+List2!T460+List2!T466+List2!T473+List2!T487+List2!T520+List2!T526+List2!T52+List2!T54+List2!T123+List2!T124+List2!T196+List2!T536+List2!T125+List2!T126+List2!T206+List2!T175+List2!T53+List2!T178+List2!T426+List2!T527</f>
        <v>1088000</v>
      </c>
      <c r="R109" s="1"/>
    </row>
    <row r="110" spans="2:18" ht="12.75">
      <c r="B110" s="1"/>
      <c r="C110" s="1"/>
      <c r="D110" s="1"/>
      <c r="E110" s="1"/>
      <c r="F110" s="1"/>
      <c r="G110" s="1"/>
      <c r="H110" s="25">
        <v>382</v>
      </c>
      <c r="I110" s="25" t="s">
        <v>54</v>
      </c>
      <c r="J110" s="25"/>
      <c r="K110" s="26">
        <v>0</v>
      </c>
      <c r="L110" s="26">
        <v>0</v>
      </c>
      <c r="M110" s="26">
        <v>0</v>
      </c>
      <c r="N110" s="26">
        <v>0</v>
      </c>
      <c r="O110" s="104">
        <v>0</v>
      </c>
      <c r="P110" s="30">
        <v>0</v>
      </c>
      <c r="Q110" s="30">
        <v>0</v>
      </c>
      <c r="R110" s="1"/>
    </row>
    <row r="111" spans="2:18" ht="12.75">
      <c r="B111" s="1"/>
      <c r="C111" s="1"/>
      <c r="D111" s="1">
        <v>4</v>
      </c>
      <c r="E111" s="1"/>
      <c r="F111" s="1"/>
      <c r="G111" s="1"/>
      <c r="H111" s="25">
        <v>383</v>
      </c>
      <c r="I111" s="25" t="s">
        <v>303</v>
      </c>
      <c r="J111" s="25"/>
      <c r="K111" s="26">
        <f>List2!N148</f>
        <v>10633</v>
      </c>
      <c r="L111" s="30">
        <f>List2!O148</f>
        <v>10000</v>
      </c>
      <c r="M111" s="30">
        <f>List2!P148</f>
        <v>10000</v>
      </c>
      <c r="N111" s="30">
        <f>List2!Q148</f>
        <v>10000</v>
      </c>
      <c r="O111" s="30">
        <f>List2!R148</f>
        <v>10000</v>
      </c>
      <c r="P111" s="30">
        <f>List2!S148</f>
        <v>10000</v>
      </c>
      <c r="Q111" s="30">
        <f>List2!T148</f>
        <v>10000</v>
      </c>
      <c r="R111" s="1"/>
    </row>
    <row r="112" spans="2:18" ht="12.75">
      <c r="B112" s="1"/>
      <c r="C112" s="1"/>
      <c r="D112" s="1">
        <v>4</v>
      </c>
      <c r="E112" s="1"/>
      <c r="F112" s="1"/>
      <c r="G112" s="1"/>
      <c r="H112" s="25">
        <v>385</v>
      </c>
      <c r="I112" s="25" t="s">
        <v>55</v>
      </c>
      <c r="J112" s="25"/>
      <c r="K112" s="26">
        <f>List2!N154</f>
        <v>0</v>
      </c>
      <c r="L112" s="26">
        <f>List2!O154</f>
        <v>0</v>
      </c>
      <c r="M112" s="26">
        <f>List2!P154</f>
        <v>0</v>
      </c>
      <c r="N112" s="26">
        <f>List2!Q154</f>
        <v>0</v>
      </c>
      <c r="O112" s="104">
        <f>List2!R154</f>
        <v>0</v>
      </c>
      <c r="P112" s="30">
        <f>List2!S154</f>
        <v>0</v>
      </c>
      <c r="Q112" s="30">
        <f>List2!T154</f>
        <v>0</v>
      </c>
      <c r="R112" s="1"/>
    </row>
    <row r="113" spans="2:18" ht="12.75">
      <c r="B113" s="1"/>
      <c r="C113" s="1"/>
      <c r="D113" s="1"/>
      <c r="E113" s="1"/>
      <c r="F113" s="1"/>
      <c r="G113" s="1"/>
      <c r="H113" s="25">
        <v>386</v>
      </c>
      <c r="I113" s="25" t="s">
        <v>56</v>
      </c>
      <c r="J113" s="25"/>
      <c r="K113" s="26">
        <v>0</v>
      </c>
      <c r="L113" s="26">
        <v>0</v>
      </c>
      <c r="M113" s="26">
        <v>0</v>
      </c>
      <c r="N113" s="26">
        <v>0</v>
      </c>
      <c r="O113" s="104">
        <v>0</v>
      </c>
      <c r="P113" s="30">
        <v>0</v>
      </c>
      <c r="Q113" s="30">
        <v>0</v>
      </c>
      <c r="R113" s="1"/>
    </row>
    <row r="114" spans="1:18" ht="12.75">
      <c r="A114" s="6"/>
      <c r="B114" s="119"/>
      <c r="C114" s="119"/>
      <c r="D114" s="119"/>
      <c r="E114" s="119"/>
      <c r="F114" s="119"/>
      <c r="G114" s="119"/>
      <c r="H114" s="120">
        <v>4</v>
      </c>
      <c r="I114" s="120" t="s">
        <v>57</v>
      </c>
      <c r="J114" s="120"/>
      <c r="K114" s="85">
        <f aca="true" t="shared" si="25" ref="K114:Q114">K115+K117+K123</f>
        <v>1741814</v>
      </c>
      <c r="L114" s="85">
        <f t="shared" si="25"/>
        <v>1326000</v>
      </c>
      <c r="M114" s="85">
        <f t="shared" si="25"/>
        <v>868590</v>
      </c>
      <c r="N114" s="85">
        <f t="shared" si="25"/>
        <v>1403000</v>
      </c>
      <c r="O114" s="85">
        <f t="shared" si="25"/>
        <v>2250500</v>
      </c>
      <c r="P114" s="85">
        <f t="shared" si="25"/>
        <v>3325000</v>
      </c>
      <c r="Q114" s="85">
        <f t="shared" si="25"/>
        <v>2378500</v>
      </c>
      <c r="R114" s="1"/>
    </row>
    <row r="115" spans="2:18" ht="12.75">
      <c r="B115" s="1"/>
      <c r="C115" s="1"/>
      <c r="D115" s="1"/>
      <c r="E115" s="1"/>
      <c r="F115" s="1"/>
      <c r="G115" s="1"/>
      <c r="H115" s="71">
        <v>41</v>
      </c>
      <c r="I115" s="71" t="s">
        <v>276</v>
      </c>
      <c r="J115" s="71"/>
      <c r="K115" s="26">
        <f aca="true" t="shared" si="26" ref="K115:Q115">K116</f>
        <v>0</v>
      </c>
      <c r="L115" s="26">
        <f t="shared" si="26"/>
        <v>0</v>
      </c>
      <c r="M115" s="26">
        <f t="shared" si="26"/>
        <v>0</v>
      </c>
      <c r="N115" s="26">
        <f t="shared" si="26"/>
        <v>0</v>
      </c>
      <c r="O115" s="104">
        <f t="shared" si="26"/>
        <v>0</v>
      </c>
      <c r="P115" s="30">
        <f t="shared" si="26"/>
        <v>0</v>
      </c>
      <c r="Q115" s="30">
        <f t="shared" si="26"/>
        <v>0</v>
      </c>
      <c r="R115" s="1"/>
    </row>
    <row r="116" spans="2:18" ht="12.75">
      <c r="B116" s="1"/>
      <c r="C116" s="1"/>
      <c r="D116" s="1"/>
      <c r="E116" s="1"/>
      <c r="F116" s="1"/>
      <c r="G116" s="1"/>
      <c r="H116" s="25">
        <v>412</v>
      </c>
      <c r="I116" s="25" t="s">
        <v>62</v>
      </c>
      <c r="J116" s="25"/>
      <c r="K116" s="26">
        <v>0</v>
      </c>
      <c r="L116" s="26">
        <v>0</v>
      </c>
      <c r="M116" s="26">
        <v>0</v>
      </c>
      <c r="N116" s="26">
        <v>0</v>
      </c>
      <c r="O116" s="104">
        <v>0</v>
      </c>
      <c r="P116" s="30">
        <v>0</v>
      </c>
      <c r="Q116" s="30">
        <v>0</v>
      </c>
      <c r="R116" s="1"/>
    </row>
    <row r="117" spans="2:18" ht="12.75">
      <c r="B117" s="1"/>
      <c r="C117" s="1"/>
      <c r="D117" s="1"/>
      <c r="E117" s="1"/>
      <c r="F117" s="1"/>
      <c r="G117" s="1"/>
      <c r="H117" s="71">
        <v>42</v>
      </c>
      <c r="I117" s="71" t="s">
        <v>277</v>
      </c>
      <c r="J117" s="71"/>
      <c r="K117" s="84">
        <f aca="true" t="shared" si="27" ref="K117:Q117">K118+K119+K120+K121+K122</f>
        <v>1741814</v>
      </c>
      <c r="L117" s="83">
        <f t="shared" si="27"/>
        <v>1326000</v>
      </c>
      <c r="M117" s="83">
        <f t="shared" si="27"/>
        <v>868590</v>
      </c>
      <c r="N117" s="83">
        <f t="shared" si="27"/>
        <v>1403000</v>
      </c>
      <c r="O117" s="83">
        <f t="shared" si="27"/>
        <v>2250500</v>
      </c>
      <c r="P117" s="83">
        <f t="shared" si="27"/>
        <v>3325000</v>
      </c>
      <c r="Q117" s="27">
        <f t="shared" si="27"/>
        <v>2378500</v>
      </c>
      <c r="R117" s="1"/>
    </row>
    <row r="118" spans="2:18" ht="12.75">
      <c r="B118" s="1"/>
      <c r="C118" s="1"/>
      <c r="D118" s="1">
        <v>4</v>
      </c>
      <c r="E118" s="1"/>
      <c r="F118" s="1">
        <v>6</v>
      </c>
      <c r="G118" s="1"/>
      <c r="H118" s="25">
        <v>421</v>
      </c>
      <c r="I118" s="25" t="s">
        <v>58</v>
      </c>
      <c r="J118" s="25"/>
      <c r="K118" s="26">
        <f>List2!N139+List2!N140+List2!N305+List2!N306+List2!N307+List2!N308+List2!N309+List2!N310+List2!N311+List2!N312+List2!N313+List2!N332</f>
        <v>1659102</v>
      </c>
      <c r="L118" s="30">
        <f>List2!O139+List2!O140+List2!O160+List2!O302+List2!O303+List2!O305+List2!O306+List2!O307+List2!O308+List2!O309+List2!O310+List2!O311+List2!O312+List2!O313+List2!O314+List2!O315+List2!O317+List2!O318+List2!O319+List2!O321+List2!O329+List2!O330+List2!O331+List2!O332+List2!O341+List2!O342+List2!O344+List2!O346+List2!O347+List2!O355+List2!O356+List2!O364+List2!O365+List2!O409+List2!O327+List2!O328+List2!O320+List2!O234+List2!O322+List2!O345</f>
        <v>1176000</v>
      </c>
      <c r="M118" s="30">
        <f>List2!P139+List2!P140+List2!P160+List2!P302+List2!P303+List2!P305+List2!P306+List2!P307+List2!P308+List2!P309+List2!P310+List2!P311+List2!P312+List2!P313+List2!P314+List2!P315+List2!P317+List2!P318+List2!P319+List2!P321+List2!P329+List2!P330+List2!P331+List2!P332+List2!P341+List2!P342+List2!P344+List2!P346+List2!P347+List2!P355+List2!P356+List2!P364+List2!P365+List2!P409+List2!P327+List2!P328+List2!P320+List2!P234+List2!P322+List2!P345+List2!P316</f>
        <v>306359</v>
      </c>
      <c r="N118" s="30">
        <f>List2!Q139+List2!Q140+List2!Q160+List2!Q302+List2!Q303+List2!Q305+List2!Q306+List2!Q307+List2!Q308+List2!Q309+List2!Q310+List2!Q311+List2!Q312+List2!Q313+List2!Q314+List2!Q315+List2!Q317+List2!Q318+List2!Q319+List2!Q321+List2!Q329+List2!Q330+List2!Q331+List2!Q332+List2!Q341+List2!Q342+List2!Q344+List2!Q346+List2!Q347+List2!Q355+List2!Q356+List2!Q364+List2!Q365+List2!Q409+List2!Q327+List2!Q328+List2!Q320+List2!Q234+List2!Q322+List2!Q345</f>
        <v>1276000</v>
      </c>
      <c r="O118" s="30">
        <f>List2!R139+List2!R140+List2!R160+List2!R302+List2!R303+List2!R305+List2!R306+List2!R307+List2!R308+List2!R309+List2!R310+List2!R311+List2!R312+List2!R313+List2!R314+List2!R315+List2!R317+List2!R318+List2!R319+List2!R321+List2!R329+List2!R330+List2!R331+List2!R332+List2!R341+List2!R342+List2!R344+List2!R346+List2!R347+List2!R355+List2!R356+List2!R364+List2!R365+List2!R409+List2!R327+List2!R328+List2!R320+List2!R234+List2!R322+List2!R345+List2!R141+List2!R326+List2!R180+List2!R323+List2!R324+List2!R325</f>
        <v>1225000</v>
      </c>
      <c r="P118" s="30">
        <f>List2!S139+List2!S140+List2!S160+List2!S302+List2!S303+List2!S305+List2!S306+List2!S307+List2!S308+List2!S309+List2!S310+List2!S311+List2!S312+List2!S313+List2!S314+List2!S315+List2!S317+List2!S318+List2!S319+List2!S321+List2!S329+List2!S330+List2!S331+List2!S332+List2!S341+List2!S342+List2!S344+List2!S346+List2!S347+List2!S355+List2!S356+List2!S364+List2!S365+List2!S409+List2!S327+List2!S328+List2!S320+List2!S234+List2!S322+List2!S345+List2!S141+List2!S326+List2!S180+List2!S323+List2!S324+List2!S325+List2!S304</f>
        <v>2710000</v>
      </c>
      <c r="Q118" s="30">
        <f>List2!T139+List2!T140+List2!T160+List2!T302+List2!T303+List2!T305+List2!T306+List2!T307+List2!T308+List2!T309+List2!T310+List2!T311+List2!T312+List2!T313+List2!T314+List2!T315+List2!T317+List2!T318+List2!T319+List2!T321+List2!T329+List2!T330+List2!T331+List2!T332+List2!T341+List2!T342+List2!T344+List2!T346+List2!T347+List2!T355+List2!T356+List2!T364+List2!T365+List2!T409+List2!T327+List2!T328+List2!T320+List2!T234+List2!T322+List2!T345+List2!T141+List2!T326+List2!T180+List2!T323+List2!T324+List2!T325+List2!T304</f>
        <v>1700000</v>
      </c>
      <c r="R118" s="1"/>
    </row>
    <row r="119" spans="2:18" ht="12.75">
      <c r="B119" s="1"/>
      <c r="C119" s="1"/>
      <c r="D119" s="1">
        <v>4</v>
      </c>
      <c r="E119" s="1"/>
      <c r="F119" s="1">
        <v>6</v>
      </c>
      <c r="G119" s="1"/>
      <c r="H119" s="25">
        <v>422</v>
      </c>
      <c r="I119" s="25" t="s">
        <v>59</v>
      </c>
      <c r="J119" s="25"/>
      <c r="K119" s="26">
        <f>List2!N161+List2!N162+List2!N287+List2!N288+List2!N291+List2!N142+List2!N163</f>
        <v>82466</v>
      </c>
      <c r="L119" s="30">
        <f>List2!O142+List2!O161+List2!O162+List2!O163+List2!O287+List2!O288+List2!O291+List2!O292+List2!O293+List2!O294+List2!O334+List2!O333</f>
        <v>15000</v>
      </c>
      <c r="M119" s="30">
        <f>List2!P142+List2!P161+List2!P162+List2!P163+List2!P287+List2!P288+List2!P291+List2!P292+List2!P293+List2!P294+List2!P334+List2!P333+List2!P259</f>
        <v>153500</v>
      </c>
      <c r="N119" s="30">
        <f>List2!Q142+List2!Q161+List2!Q162+List2!Q163+List2!Q287+List2!Q288+List2!Q291+List2!Q292+List2!Q293+List2!Q294+List2!Q334+List2!Q333</f>
        <v>120000</v>
      </c>
      <c r="O119" s="30">
        <f>List2!R142+List2!R161+List2!R162+List2!R163+List2!R287+List2!R288+List2!R291+List2!R292+List2!R293+List2!R294+List2!R334+List2!R333+List2!R295+List2!R289+List2!R290</f>
        <v>228500</v>
      </c>
      <c r="P119" s="30">
        <f>List2!S142+List2!S161+List2!S162+List2!S163+List2!S287+List2!S288+List2!S291+List2!S292+List2!S293+List2!S294+List2!S334+List2!S333+List2!S295+List2!S289+List2!S290</f>
        <v>610000</v>
      </c>
      <c r="Q119" s="30">
        <f>List2!T142+List2!T161+List2!T162+List2!T163+List2!T287+List2!T288+List2!T291+List2!T292+List2!T293+List2!T294+List2!T334+List2!T333+List2!T295+List2!T289+List2!T290</f>
        <v>573500</v>
      </c>
      <c r="R119" s="1"/>
    </row>
    <row r="120" spans="2:18" ht="12.75">
      <c r="B120" s="1"/>
      <c r="C120" s="1"/>
      <c r="D120" s="1"/>
      <c r="E120" s="1"/>
      <c r="F120" s="1"/>
      <c r="G120" s="1"/>
      <c r="H120" s="25">
        <v>423</v>
      </c>
      <c r="I120" s="25" t="s">
        <v>60</v>
      </c>
      <c r="J120" s="25"/>
      <c r="K120" s="26">
        <v>0</v>
      </c>
      <c r="L120" s="26">
        <v>0</v>
      </c>
      <c r="M120" s="26">
        <v>0</v>
      </c>
      <c r="N120" s="26">
        <v>0</v>
      </c>
      <c r="O120" s="104">
        <v>0</v>
      </c>
      <c r="P120" s="30">
        <v>0</v>
      </c>
      <c r="Q120" s="30">
        <v>0</v>
      </c>
      <c r="R120" s="1"/>
    </row>
    <row r="121" spans="2:18" ht="12.75">
      <c r="B121" s="1"/>
      <c r="C121" s="1"/>
      <c r="D121" s="1"/>
      <c r="E121" s="1"/>
      <c r="F121" s="1"/>
      <c r="G121" s="1"/>
      <c r="H121" s="25">
        <v>424</v>
      </c>
      <c r="I121" s="25" t="s">
        <v>61</v>
      </c>
      <c r="J121" s="25"/>
      <c r="K121" s="26">
        <v>0</v>
      </c>
      <c r="L121" s="26">
        <v>0</v>
      </c>
      <c r="M121" s="26">
        <v>0</v>
      </c>
      <c r="N121" s="26">
        <v>0</v>
      </c>
      <c r="O121" s="104">
        <v>0</v>
      </c>
      <c r="P121" s="30">
        <v>0</v>
      </c>
      <c r="Q121" s="30">
        <v>0</v>
      </c>
      <c r="R121" s="1"/>
    </row>
    <row r="122" spans="2:18" ht="12.75">
      <c r="B122" s="1"/>
      <c r="C122" s="1"/>
      <c r="D122" s="1">
        <v>4</v>
      </c>
      <c r="E122" s="1"/>
      <c r="F122" s="1">
        <v>6</v>
      </c>
      <c r="G122" s="1"/>
      <c r="H122" s="25">
        <v>426</v>
      </c>
      <c r="I122" s="25" t="s">
        <v>62</v>
      </c>
      <c r="J122" s="25"/>
      <c r="K122" s="26">
        <f>List2!N165+List2!N186+List2!N335+List2!N348+List2!N357+List2!N385+List2!N386+List2!N387+List2!N388+List2!N408</f>
        <v>246</v>
      </c>
      <c r="L122" s="30">
        <f>List2!O165+List2!O186+List2!O386+List2!O387+List2!O388+List2!O393+List2!O408</f>
        <v>135000</v>
      </c>
      <c r="M122" s="30">
        <f>List2!P165+List2!P186+List2!P386+List2!P387+List2!P388+List2!P393+List2!P408+List2!P385</f>
        <v>408731</v>
      </c>
      <c r="N122" s="30">
        <f>List2!Q165+List2!Q186+List2!Q386+List2!Q387+List2!Q388+List2!Q393+List2!Q408</f>
        <v>7000</v>
      </c>
      <c r="O122" s="30">
        <f>List2!R165+List2!R186+List2!R386+List2!R387+List2!R388+List2!R393+List2!R408+List2!R385+List2!R389+List2!R390+List2!R391+List2!R392</f>
        <v>797000</v>
      </c>
      <c r="P122" s="30">
        <f>List2!S165+List2!S186+List2!S386+List2!S387+List2!S388+List2!S393+List2!S408+List2!S385+List2!S389+List2!S390+List2!S391+List2!S392</f>
        <v>5000</v>
      </c>
      <c r="Q122" s="30">
        <f>List2!T165+List2!T186+List2!T386+List2!T387+List2!T388+List2!T393+List2!T408+List2!T385+List2!T389+List2!T390+List2!T391+List2!T392</f>
        <v>105000</v>
      </c>
      <c r="R122" s="1"/>
    </row>
    <row r="123" spans="2:18" ht="12.75">
      <c r="B123" s="1"/>
      <c r="C123" s="1"/>
      <c r="D123" s="1"/>
      <c r="E123" s="1"/>
      <c r="F123" s="1"/>
      <c r="G123" s="1"/>
      <c r="H123" s="71">
        <v>45</v>
      </c>
      <c r="I123" s="71" t="s">
        <v>63</v>
      </c>
      <c r="J123" s="71"/>
      <c r="K123" s="84">
        <f aca="true" t="shared" si="28" ref="K123:Q123">K124</f>
        <v>0</v>
      </c>
      <c r="L123" s="84">
        <f t="shared" si="28"/>
        <v>0</v>
      </c>
      <c r="M123" s="84">
        <f t="shared" si="28"/>
        <v>0</v>
      </c>
      <c r="N123" s="84">
        <f t="shared" si="28"/>
        <v>0</v>
      </c>
      <c r="O123" s="104">
        <f t="shared" si="28"/>
        <v>0</v>
      </c>
      <c r="P123" s="83">
        <f t="shared" si="28"/>
        <v>0</v>
      </c>
      <c r="Q123" s="30">
        <f t="shared" si="28"/>
        <v>0</v>
      </c>
      <c r="R123" s="1"/>
    </row>
    <row r="124" spans="2:18" ht="12.75">
      <c r="B124" s="1"/>
      <c r="C124" s="1"/>
      <c r="D124" s="1"/>
      <c r="E124" s="1"/>
      <c r="F124" s="1"/>
      <c r="G124" s="1"/>
      <c r="H124" s="25">
        <v>451</v>
      </c>
      <c r="I124" s="25" t="s">
        <v>64</v>
      </c>
      <c r="J124" s="25"/>
      <c r="K124" s="26">
        <v>0</v>
      </c>
      <c r="L124" s="26">
        <v>0</v>
      </c>
      <c r="M124" s="26">
        <v>0</v>
      </c>
      <c r="N124" s="26">
        <v>0</v>
      </c>
      <c r="O124" s="104">
        <v>0</v>
      </c>
      <c r="P124" s="30">
        <v>0</v>
      </c>
      <c r="Q124" s="30">
        <v>0</v>
      </c>
      <c r="R124" s="1"/>
    </row>
    <row r="125" spans="1:18" ht="12.75">
      <c r="A125" s="5"/>
      <c r="B125" s="4"/>
      <c r="C125" s="4"/>
      <c r="D125" s="4"/>
      <c r="E125" s="4"/>
      <c r="F125" s="4"/>
      <c r="G125" s="4"/>
      <c r="H125" s="4" t="s">
        <v>12</v>
      </c>
      <c r="I125" s="4"/>
      <c r="J125" s="4"/>
      <c r="K125" s="4"/>
      <c r="L125" s="4"/>
      <c r="M125" s="4"/>
      <c r="N125" s="87"/>
      <c r="O125" s="301"/>
      <c r="P125" s="87"/>
      <c r="Q125" s="4"/>
      <c r="R125" s="1"/>
    </row>
    <row r="126" spans="1:18" ht="12.75">
      <c r="A126" s="6"/>
      <c r="B126" s="119"/>
      <c r="C126" s="119"/>
      <c r="D126" s="119"/>
      <c r="E126" s="119"/>
      <c r="F126" s="119"/>
      <c r="G126" s="119"/>
      <c r="H126" s="39">
        <v>8</v>
      </c>
      <c r="I126" s="39" t="s">
        <v>65</v>
      </c>
      <c r="J126" s="39"/>
      <c r="K126" s="39"/>
      <c r="L126" s="39"/>
      <c r="M126" s="39"/>
      <c r="N126" s="67"/>
      <c r="O126" s="302"/>
      <c r="P126" s="67"/>
      <c r="Q126" s="39"/>
      <c r="R126" s="1"/>
    </row>
    <row r="127" spans="2:18" ht="12.75">
      <c r="B127" s="1"/>
      <c r="C127" s="1"/>
      <c r="D127" s="1"/>
      <c r="E127" s="1"/>
      <c r="F127" s="1"/>
      <c r="G127" s="1"/>
      <c r="H127" s="71">
        <v>84</v>
      </c>
      <c r="I127" s="71" t="s">
        <v>66</v>
      </c>
      <c r="J127" s="71"/>
      <c r="K127" s="25">
        <v>0</v>
      </c>
      <c r="L127" s="25">
        <v>0</v>
      </c>
      <c r="M127" s="25">
        <v>0</v>
      </c>
      <c r="N127" s="26">
        <v>0</v>
      </c>
      <c r="O127" s="104">
        <v>0</v>
      </c>
      <c r="P127" s="30">
        <v>0</v>
      </c>
      <c r="Q127" s="29">
        <v>0</v>
      </c>
      <c r="R127" s="1"/>
    </row>
    <row r="128" spans="2:18" ht="12.75">
      <c r="B128" s="1"/>
      <c r="C128" s="1"/>
      <c r="D128" s="1"/>
      <c r="E128" s="1"/>
      <c r="F128" s="1"/>
      <c r="G128" s="1"/>
      <c r="H128" s="25">
        <v>843</v>
      </c>
      <c r="I128" s="25" t="s">
        <v>67</v>
      </c>
      <c r="J128" s="25"/>
      <c r="K128" s="25"/>
      <c r="L128" s="25"/>
      <c r="M128" s="25"/>
      <c r="N128" s="26"/>
      <c r="O128" s="104"/>
      <c r="P128" s="30"/>
      <c r="Q128" s="29"/>
      <c r="R128" s="1"/>
    </row>
    <row r="129" spans="1:18" ht="12.75">
      <c r="A129" s="6"/>
      <c r="B129" s="119"/>
      <c r="C129" s="119"/>
      <c r="D129" s="119"/>
      <c r="E129" s="119"/>
      <c r="F129" s="119"/>
      <c r="G129" s="119"/>
      <c r="H129" s="371">
        <v>5</v>
      </c>
      <c r="I129" s="371" t="s">
        <v>68</v>
      </c>
      <c r="J129" s="371"/>
      <c r="K129" s="371">
        <f>K130</f>
        <v>0</v>
      </c>
      <c r="L129" s="371">
        <f aca="true" t="shared" si="29" ref="L129:Q129">L130</f>
        <v>0</v>
      </c>
      <c r="M129" s="371">
        <f t="shared" si="29"/>
        <v>5700</v>
      </c>
      <c r="N129" s="371">
        <f t="shared" si="29"/>
        <v>0</v>
      </c>
      <c r="O129" s="371">
        <f t="shared" si="29"/>
        <v>0</v>
      </c>
      <c r="P129" s="371">
        <f t="shared" si="29"/>
        <v>0</v>
      </c>
      <c r="Q129" s="371">
        <f t="shared" si="29"/>
        <v>0</v>
      </c>
      <c r="R129" s="1"/>
    </row>
    <row r="130" spans="2:18" ht="12.75">
      <c r="B130" s="1"/>
      <c r="C130" s="1"/>
      <c r="D130" s="1"/>
      <c r="E130" s="1"/>
      <c r="F130" s="1"/>
      <c r="G130" s="1"/>
      <c r="H130" s="71">
        <v>51</v>
      </c>
      <c r="I130" s="71" t="s">
        <v>617</v>
      </c>
      <c r="J130" s="71"/>
      <c r="K130" s="25">
        <f>K131</f>
        <v>0</v>
      </c>
      <c r="L130" s="26">
        <f aca="true" t="shared" si="30" ref="L130:Q130">L131</f>
        <v>0</v>
      </c>
      <c r="M130" s="26">
        <f t="shared" si="30"/>
        <v>5700</v>
      </c>
      <c r="N130" s="25">
        <f t="shared" si="30"/>
        <v>0</v>
      </c>
      <c r="O130" s="25">
        <f t="shared" si="30"/>
        <v>0</v>
      </c>
      <c r="P130" s="25">
        <f t="shared" si="30"/>
        <v>0</v>
      </c>
      <c r="Q130" s="25">
        <f t="shared" si="30"/>
        <v>0</v>
      </c>
      <c r="R130" s="1"/>
    </row>
    <row r="131" spans="2:17" ht="12.75">
      <c r="B131" s="1"/>
      <c r="C131" s="1"/>
      <c r="D131" s="1"/>
      <c r="E131" s="1"/>
      <c r="F131" s="1"/>
      <c r="G131" s="1"/>
      <c r="H131" s="25">
        <v>514</v>
      </c>
      <c r="I131" s="25" t="s">
        <v>618</v>
      </c>
      <c r="J131" s="25"/>
      <c r="K131" s="25">
        <v>0</v>
      </c>
      <c r="L131" s="26">
        <f>List2!O128</f>
        <v>0</v>
      </c>
      <c r="M131" s="26">
        <f>List2!P128</f>
        <v>5700</v>
      </c>
      <c r="N131" s="26">
        <f>List2!Q128</f>
        <v>0</v>
      </c>
      <c r="O131" s="26">
        <f>List2!R128</f>
        <v>0</v>
      </c>
      <c r="P131" s="26">
        <f>List2!S128</f>
        <v>0</v>
      </c>
      <c r="Q131" s="26">
        <f>List2!T128</f>
        <v>0</v>
      </c>
    </row>
    <row r="132" spans="1:17" ht="12.75">
      <c r="A132" s="5"/>
      <c r="B132" s="4"/>
      <c r="C132" s="4"/>
      <c r="D132" s="4"/>
      <c r="E132" s="4"/>
      <c r="F132" s="4"/>
      <c r="G132" s="4"/>
      <c r="H132" s="40" t="s">
        <v>69</v>
      </c>
      <c r="I132" s="40"/>
      <c r="J132" s="40"/>
      <c r="K132" s="40"/>
      <c r="L132" s="40"/>
      <c r="M132" s="40"/>
      <c r="N132" s="43"/>
      <c r="O132" s="300"/>
      <c r="P132" s="43"/>
      <c r="Q132" s="40"/>
    </row>
    <row r="133" spans="1:17" ht="12.75">
      <c r="A133" s="6"/>
      <c r="B133" s="119"/>
      <c r="C133" s="119"/>
      <c r="D133" s="119"/>
      <c r="E133" s="119"/>
      <c r="F133" s="119"/>
      <c r="G133" s="119"/>
      <c r="H133" s="39">
        <v>9</v>
      </c>
      <c r="I133" s="42" t="s">
        <v>16</v>
      </c>
      <c r="J133" s="41"/>
      <c r="K133" s="39"/>
      <c r="L133" s="39"/>
      <c r="M133" s="39"/>
      <c r="N133" s="67"/>
      <c r="O133" s="302"/>
      <c r="P133" s="67"/>
      <c r="Q133" s="39"/>
    </row>
    <row r="134" spans="2:17" ht="12.75">
      <c r="B134" s="1"/>
      <c r="C134" s="1"/>
      <c r="D134" s="1"/>
      <c r="E134" s="1"/>
      <c r="F134" s="1"/>
      <c r="G134" s="1"/>
      <c r="H134" s="71">
        <v>92</v>
      </c>
      <c r="I134" s="71" t="s">
        <v>347</v>
      </c>
      <c r="J134" s="71"/>
      <c r="K134" s="26">
        <f>K135</f>
        <v>1213102</v>
      </c>
      <c r="L134" s="26">
        <f>L135</f>
        <v>0</v>
      </c>
      <c r="M134" s="26">
        <f>M135</f>
        <v>0</v>
      </c>
      <c r="N134" s="26"/>
      <c r="O134" s="104"/>
      <c r="P134" s="30"/>
      <c r="Q134" s="29"/>
    </row>
    <row r="135" spans="2:17" ht="12.75">
      <c r="B135" s="1"/>
      <c r="C135" s="1"/>
      <c r="D135" s="1"/>
      <c r="E135" s="1"/>
      <c r="F135" s="1"/>
      <c r="G135" s="1"/>
      <c r="H135" s="25">
        <v>922</v>
      </c>
      <c r="I135" s="25" t="s">
        <v>70</v>
      </c>
      <c r="J135" s="25"/>
      <c r="K135" s="26">
        <v>1213102</v>
      </c>
      <c r="L135" s="26">
        <v>0</v>
      </c>
      <c r="M135" s="26">
        <v>0</v>
      </c>
      <c r="N135" s="26"/>
      <c r="O135" s="104"/>
      <c r="P135" s="30"/>
      <c r="Q135" s="29"/>
    </row>
    <row r="136" spans="2:17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6"/>
      <c r="O136" s="38"/>
      <c r="P136" s="22"/>
      <c r="Q136" s="21"/>
    </row>
    <row r="137" spans="2:17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6"/>
      <c r="O137" s="38"/>
      <c r="P137" s="22"/>
      <c r="Q137" s="21"/>
    </row>
    <row r="138" spans="2:17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6"/>
      <c r="O138" s="38"/>
      <c r="P138" s="22"/>
      <c r="Q138" s="21"/>
    </row>
    <row r="139" spans="2:16" ht="12.75">
      <c r="B139" s="1"/>
      <c r="C139" s="1"/>
      <c r="D139" s="1"/>
      <c r="E139" s="1"/>
      <c r="F139" s="1"/>
      <c r="G139" s="1"/>
      <c r="H139" s="1"/>
      <c r="I139" s="119" t="s">
        <v>0</v>
      </c>
      <c r="J139" s="119"/>
      <c r="K139" s="1"/>
      <c r="L139" s="1"/>
      <c r="M139" s="1"/>
      <c r="N139" s="16"/>
      <c r="O139" s="38"/>
      <c r="P139" s="22"/>
    </row>
    <row r="140" spans="2:16" ht="12.75">
      <c r="B140" s="1"/>
      <c r="C140" s="1"/>
      <c r="D140" s="1"/>
      <c r="E140" s="1"/>
      <c r="F140" s="1"/>
      <c r="G140" s="1"/>
      <c r="H140" s="1">
        <v>1</v>
      </c>
      <c r="I140" s="1" t="s">
        <v>71</v>
      </c>
      <c r="J140" s="1"/>
      <c r="K140" s="1"/>
      <c r="L140" s="1"/>
      <c r="M140" s="1"/>
      <c r="N140" s="16"/>
      <c r="O140" s="38"/>
      <c r="P140" s="22"/>
    </row>
    <row r="141" spans="2:16" ht="12.75">
      <c r="B141" s="1"/>
      <c r="C141" s="1"/>
      <c r="D141" s="1"/>
      <c r="E141" s="1"/>
      <c r="F141" s="1"/>
      <c r="G141" s="1"/>
      <c r="H141" s="1">
        <v>2</v>
      </c>
      <c r="I141" s="1" t="s">
        <v>31</v>
      </c>
      <c r="J141" s="1"/>
      <c r="K141" s="1"/>
      <c r="L141" s="1"/>
      <c r="M141" s="1"/>
      <c r="N141" s="16"/>
      <c r="O141" s="38"/>
      <c r="P141" s="22"/>
    </row>
    <row r="142" spans="2:16" ht="12.75">
      <c r="B142" s="1"/>
      <c r="C142" s="1"/>
      <c r="D142" s="1"/>
      <c r="E142" s="1"/>
      <c r="F142" s="1"/>
      <c r="G142" s="1"/>
      <c r="H142" s="1">
        <v>3</v>
      </c>
      <c r="I142" s="1" t="s">
        <v>72</v>
      </c>
      <c r="J142" s="1"/>
      <c r="K142" s="1"/>
      <c r="L142" s="1"/>
      <c r="M142" s="1"/>
      <c r="N142" s="16"/>
      <c r="O142" s="38"/>
      <c r="P142" s="22"/>
    </row>
    <row r="143" spans="2:16" ht="12.75">
      <c r="B143" s="1"/>
      <c r="C143" s="1"/>
      <c r="D143" s="1"/>
      <c r="E143" s="1"/>
      <c r="F143" s="1"/>
      <c r="G143" s="1"/>
      <c r="H143" s="1">
        <v>4</v>
      </c>
      <c r="I143" s="1" t="s">
        <v>73</v>
      </c>
      <c r="J143" s="1"/>
      <c r="K143" s="1"/>
      <c r="L143" s="1"/>
      <c r="M143" s="1"/>
      <c r="N143" s="16"/>
      <c r="O143" s="38"/>
      <c r="P143" s="22"/>
    </row>
    <row r="144" spans="2:16" ht="12.75">
      <c r="B144" s="1"/>
      <c r="C144" s="1"/>
      <c r="D144" s="1"/>
      <c r="E144" s="1"/>
      <c r="F144" s="1"/>
      <c r="G144" s="1"/>
      <c r="H144" s="1">
        <v>5</v>
      </c>
      <c r="I144" s="1" t="s">
        <v>74</v>
      </c>
      <c r="J144" s="1"/>
      <c r="K144" s="1"/>
      <c r="L144" s="1"/>
      <c r="M144" s="1"/>
      <c r="N144" s="16"/>
      <c r="O144" s="38"/>
      <c r="P144" s="22"/>
    </row>
    <row r="145" spans="2:16" ht="12.75">
      <c r="B145" s="1"/>
      <c r="C145" s="1"/>
      <c r="D145" s="1"/>
      <c r="E145" s="1"/>
      <c r="F145" s="1"/>
      <c r="G145" s="1"/>
      <c r="H145" s="1">
        <v>6</v>
      </c>
      <c r="I145" s="1" t="s">
        <v>75</v>
      </c>
      <c r="J145" s="1"/>
      <c r="K145" s="1"/>
      <c r="L145" s="1"/>
      <c r="M145" s="1"/>
      <c r="N145" s="16"/>
      <c r="O145" s="38"/>
      <c r="P145" s="22"/>
    </row>
    <row r="146" spans="2:16" ht="12.75">
      <c r="B146" s="1"/>
      <c r="C146" s="1"/>
      <c r="D146" s="1"/>
      <c r="E146" s="1"/>
      <c r="F146" s="1"/>
      <c r="G146" s="1"/>
      <c r="H146" s="1">
        <v>7</v>
      </c>
      <c r="I146" s="1" t="s">
        <v>355</v>
      </c>
      <c r="J146" s="1"/>
      <c r="K146" s="1"/>
      <c r="L146" s="1"/>
      <c r="M146" s="1"/>
      <c r="N146" s="16"/>
      <c r="O146" s="38"/>
      <c r="P146" s="22"/>
    </row>
    <row r="147" spans="2:16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6"/>
      <c r="O147" s="38"/>
      <c r="P147" s="22"/>
    </row>
    <row r="148" spans="2:16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6"/>
      <c r="O148" s="38"/>
      <c r="P148" s="22"/>
    </row>
    <row r="149" spans="2:16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6"/>
      <c r="O149" s="38"/>
      <c r="P149" s="22"/>
    </row>
    <row r="150" spans="2:16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6"/>
      <c r="O150" s="38"/>
      <c r="P150" s="22"/>
    </row>
    <row r="151" spans="2:16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6"/>
      <c r="O151" s="38"/>
      <c r="P151" s="22"/>
    </row>
    <row r="152" spans="2:16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6"/>
      <c r="O152" s="38"/>
      <c r="P152" s="22"/>
    </row>
    <row r="153" spans="2:16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6"/>
      <c r="O153" s="38"/>
      <c r="P153" s="22"/>
    </row>
    <row r="154" spans="2:16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6"/>
      <c r="O154" s="38"/>
      <c r="P154" s="22"/>
    </row>
    <row r="155" spans="2:16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6"/>
      <c r="O155" s="38"/>
      <c r="P155" s="22"/>
    </row>
    <row r="156" spans="2:16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6"/>
      <c r="O156" s="38"/>
      <c r="P156" s="22"/>
    </row>
    <row r="157" spans="2:16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6"/>
      <c r="O157" s="38"/>
      <c r="P157" s="22"/>
    </row>
    <row r="158" spans="2:16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6"/>
      <c r="O158" s="38"/>
      <c r="P158" s="22"/>
    </row>
    <row r="159" spans="2:16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6"/>
      <c r="O159" s="38"/>
      <c r="P159" s="22"/>
    </row>
    <row r="160" spans="2:16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6"/>
      <c r="O160" s="38"/>
      <c r="P160" s="22"/>
    </row>
    <row r="161" spans="2:16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6"/>
      <c r="O161" s="38"/>
      <c r="P161" s="22"/>
    </row>
    <row r="162" spans="2:16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6"/>
      <c r="O162" s="38"/>
      <c r="P162" s="22"/>
    </row>
    <row r="163" spans="1:1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6"/>
      <c r="O163" s="38"/>
      <c r="P163" s="22"/>
    </row>
    <row r="164" spans="1:1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6"/>
      <c r="O164" s="38"/>
      <c r="P164" s="22"/>
    </row>
    <row r="165" spans="2:16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6"/>
      <c r="O165" s="38"/>
      <c r="P165" s="22"/>
    </row>
    <row r="166" spans="2:16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6"/>
      <c r="O166" s="38"/>
      <c r="P166" s="22"/>
    </row>
    <row r="167" spans="2:16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6"/>
      <c r="O167" s="38"/>
      <c r="P167" s="22"/>
    </row>
    <row r="168" spans="2:16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6"/>
      <c r="O168" s="38"/>
      <c r="P168" s="22"/>
    </row>
    <row r="169" spans="2:16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6"/>
      <c r="O169" s="38"/>
      <c r="P169" s="22"/>
    </row>
    <row r="170" spans="2:16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6"/>
      <c r="O170" s="38"/>
      <c r="P170" s="22"/>
    </row>
    <row r="171" spans="2:16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6"/>
      <c r="O171" s="38"/>
      <c r="P171" s="22"/>
    </row>
    <row r="172" spans="2:16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6"/>
      <c r="O172" s="38"/>
      <c r="P172" s="22"/>
    </row>
    <row r="173" spans="2:16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6"/>
      <c r="O173" s="38"/>
      <c r="P173" s="22"/>
    </row>
    <row r="174" spans="2:16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6"/>
      <c r="O174" s="38"/>
      <c r="P174" s="22"/>
    </row>
    <row r="175" spans="2:16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6"/>
      <c r="O175" s="38"/>
      <c r="P175" s="22"/>
    </row>
    <row r="176" spans="2:16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6"/>
      <c r="O176" s="38"/>
      <c r="P176" s="22"/>
    </row>
    <row r="177" spans="2:16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6"/>
      <c r="O177" s="38"/>
      <c r="P177" s="22"/>
    </row>
    <row r="178" spans="2:16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6"/>
      <c r="O178" s="38"/>
      <c r="P178" s="22"/>
    </row>
    <row r="179" spans="2:16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6"/>
      <c r="O179" s="38"/>
      <c r="P179" s="22"/>
    </row>
    <row r="180" spans="2:16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6"/>
      <c r="O180" s="38"/>
      <c r="P180" s="22"/>
    </row>
    <row r="181" spans="2:16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6"/>
      <c r="O181" s="38"/>
      <c r="P181" s="22"/>
    </row>
    <row r="182" spans="2:16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6"/>
      <c r="O182" s="38"/>
      <c r="P182" s="22"/>
    </row>
    <row r="183" spans="2:16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6"/>
      <c r="O183" s="38"/>
      <c r="P183" s="22"/>
    </row>
    <row r="184" spans="2:16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6"/>
      <c r="O184" s="38"/>
      <c r="P184" s="22"/>
    </row>
    <row r="185" spans="2:16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6"/>
      <c r="O185" s="38"/>
      <c r="P185" s="22"/>
    </row>
    <row r="186" spans="2:16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6"/>
      <c r="O186" s="38"/>
      <c r="P186" s="22"/>
    </row>
    <row r="187" spans="2:16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6"/>
      <c r="O187" s="38"/>
      <c r="P187" s="22"/>
    </row>
    <row r="188" spans="2:16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6"/>
      <c r="O188" s="38"/>
      <c r="P188" s="22"/>
    </row>
    <row r="189" spans="2:16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6"/>
      <c r="O189" s="38"/>
      <c r="P189" s="22"/>
    </row>
    <row r="190" spans="2:16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6"/>
      <c r="O190" s="38"/>
      <c r="P190" s="22"/>
    </row>
    <row r="191" spans="2:16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6"/>
      <c r="O191" s="38"/>
      <c r="P191" s="22"/>
    </row>
    <row r="192" spans="2:16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6"/>
      <c r="O192" s="38"/>
      <c r="P192" s="22"/>
    </row>
    <row r="193" spans="2:16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6"/>
      <c r="O193" s="38"/>
      <c r="P193" s="22"/>
    </row>
    <row r="194" spans="2:16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6"/>
      <c r="O194" s="38"/>
      <c r="P194" s="22"/>
    </row>
    <row r="195" spans="2:16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6"/>
      <c r="O195" s="38"/>
      <c r="P195" s="22"/>
    </row>
    <row r="196" spans="2:16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6"/>
      <c r="O196" s="38"/>
      <c r="P196" s="22"/>
    </row>
    <row r="197" spans="2:16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6"/>
      <c r="O197" s="38"/>
      <c r="P197" s="22"/>
    </row>
    <row r="198" spans="2:16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6"/>
      <c r="O198" s="38"/>
      <c r="P198" s="22"/>
    </row>
    <row r="199" spans="2:16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6"/>
      <c r="O199" s="38"/>
      <c r="P199" s="22"/>
    </row>
    <row r="200" spans="2:16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6"/>
      <c r="O200" s="38"/>
      <c r="P200" s="22"/>
    </row>
    <row r="201" spans="2:16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6"/>
      <c r="O201" s="38"/>
      <c r="P201" s="22"/>
    </row>
    <row r="202" spans="2:16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6"/>
      <c r="O202" s="38"/>
      <c r="P202" s="22"/>
    </row>
    <row r="203" spans="2:16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6"/>
      <c r="O203" s="38"/>
      <c r="P203" s="22"/>
    </row>
    <row r="204" spans="2:16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6"/>
      <c r="O204" s="38"/>
      <c r="P204" s="22"/>
    </row>
    <row r="205" spans="2:16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6"/>
      <c r="O205" s="38"/>
      <c r="P205" s="22"/>
    </row>
    <row r="206" spans="2:16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6"/>
      <c r="O206" s="38"/>
      <c r="P206" s="22"/>
    </row>
    <row r="207" spans="2:16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6"/>
      <c r="O207" s="38"/>
      <c r="P207" s="22"/>
    </row>
    <row r="208" spans="2:16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6"/>
      <c r="O208" s="38"/>
      <c r="P208" s="22"/>
    </row>
    <row r="209" spans="2:16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6"/>
      <c r="O209" s="38"/>
      <c r="P209" s="22"/>
    </row>
    <row r="210" spans="2:16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6"/>
      <c r="O210" s="38"/>
      <c r="P210" s="22"/>
    </row>
    <row r="211" spans="2:16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6"/>
      <c r="O211" s="303"/>
      <c r="P211" s="22"/>
    </row>
    <row r="212" spans="2:16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303"/>
      <c r="P212" s="22"/>
    </row>
    <row r="213" spans="2:16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303"/>
      <c r="P213" s="22"/>
    </row>
    <row r="214" spans="2:16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303"/>
      <c r="P214" s="22"/>
    </row>
    <row r="215" spans="2:16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303"/>
      <c r="P215" s="22"/>
    </row>
    <row r="216" spans="2:16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303"/>
      <c r="P216" s="22"/>
    </row>
    <row r="217" spans="2:16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303"/>
      <c r="P217" s="22"/>
    </row>
    <row r="218" spans="2:16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303"/>
      <c r="P218" s="22"/>
    </row>
    <row r="219" spans="2:16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303"/>
      <c r="P219" s="22"/>
    </row>
    <row r="220" spans="2:16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303"/>
      <c r="P220" s="22"/>
    </row>
    <row r="221" spans="2:16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303"/>
      <c r="P221" s="22"/>
    </row>
    <row r="222" spans="2:16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303"/>
      <c r="P222" s="22"/>
    </row>
    <row r="223" spans="2:16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303"/>
      <c r="P223" s="22"/>
    </row>
    <row r="224" spans="2:16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303"/>
      <c r="P224" s="22"/>
    </row>
    <row r="225" spans="2:16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303"/>
      <c r="P225" s="22"/>
    </row>
    <row r="226" spans="2:16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303"/>
      <c r="P226" s="22"/>
    </row>
    <row r="227" spans="2:16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303"/>
      <c r="P227" s="22"/>
    </row>
    <row r="228" spans="2:16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303"/>
      <c r="P228" s="22"/>
    </row>
    <row r="229" spans="2:16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303"/>
      <c r="P229" s="22"/>
    </row>
    <row r="230" spans="2:16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303"/>
      <c r="P230" s="22"/>
    </row>
    <row r="231" spans="2:16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303"/>
      <c r="P231" s="22"/>
    </row>
    <row r="232" spans="2:16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303"/>
      <c r="P232" s="22"/>
    </row>
    <row r="233" spans="2:16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303"/>
      <c r="P233" s="22"/>
    </row>
    <row r="234" spans="2:16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303"/>
      <c r="P234" s="22"/>
    </row>
    <row r="235" spans="2:16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303"/>
      <c r="P235" s="22"/>
    </row>
    <row r="236" spans="2:16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303"/>
      <c r="P236" s="22"/>
    </row>
    <row r="237" spans="2:16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303"/>
      <c r="P237" s="22"/>
    </row>
    <row r="238" spans="2:16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303"/>
      <c r="P238" s="22"/>
    </row>
    <row r="239" spans="2:16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303"/>
      <c r="P239" s="22"/>
    </row>
    <row r="240" spans="2:16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303"/>
      <c r="P240" s="22"/>
    </row>
    <row r="241" spans="2:16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303"/>
      <c r="P241" s="22"/>
    </row>
    <row r="242" spans="2:16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303"/>
      <c r="P242" s="22"/>
    </row>
    <row r="243" spans="2:16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303"/>
      <c r="P243" s="22"/>
    </row>
    <row r="244" spans="2:16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303"/>
      <c r="P244" s="22"/>
    </row>
    <row r="245" spans="2:16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303"/>
      <c r="P245" s="22"/>
    </row>
    <row r="246" spans="2:16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303"/>
      <c r="P246" s="22"/>
    </row>
    <row r="247" spans="2:16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303"/>
      <c r="P247" s="22"/>
    </row>
    <row r="248" spans="2:16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303"/>
      <c r="P248" s="22"/>
    </row>
    <row r="249" spans="2:16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303"/>
      <c r="P249" s="22"/>
    </row>
    <row r="250" spans="2:16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303"/>
      <c r="P250" s="22"/>
    </row>
    <row r="251" spans="2:16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303"/>
      <c r="P251" s="22"/>
    </row>
    <row r="252" spans="2:16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303"/>
      <c r="P252" s="22"/>
    </row>
    <row r="253" spans="2:16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303"/>
      <c r="P253" s="22"/>
    </row>
    <row r="254" spans="2:16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303"/>
      <c r="P254" s="22"/>
    </row>
    <row r="255" spans="2:16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303"/>
      <c r="P255" s="22"/>
    </row>
    <row r="256" spans="2:16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303"/>
      <c r="P256" s="22"/>
    </row>
    <row r="257" spans="2:16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303"/>
      <c r="P257" s="22"/>
    </row>
    <row r="258" spans="2:16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303"/>
      <c r="P258" s="22"/>
    </row>
    <row r="259" spans="2:16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303"/>
      <c r="P259" s="22"/>
    </row>
    <row r="260" spans="2:16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303"/>
      <c r="P260" s="22"/>
    </row>
    <row r="261" spans="2:16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303"/>
      <c r="P261" s="22"/>
    </row>
    <row r="262" spans="2:16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303"/>
      <c r="P262" s="22"/>
    </row>
    <row r="263" spans="2:16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303"/>
      <c r="P263" s="22"/>
    </row>
    <row r="264" spans="2:16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303"/>
      <c r="P264" s="22"/>
    </row>
    <row r="265" spans="2:16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303"/>
      <c r="P265" s="22"/>
    </row>
    <row r="266" spans="2:16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303"/>
      <c r="P266" s="22"/>
    </row>
    <row r="267" spans="2:16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303"/>
      <c r="P267" s="22"/>
    </row>
    <row r="268" spans="2:16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303"/>
      <c r="P268" s="22"/>
    </row>
    <row r="269" spans="2:16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303"/>
      <c r="P269" s="22"/>
    </row>
    <row r="270" spans="2:16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303"/>
      <c r="P270" s="22"/>
    </row>
    <row r="271" spans="2:16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303"/>
      <c r="P271" s="22"/>
    </row>
    <row r="272" spans="2:16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303"/>
      <c r="P272" s="22"/>
    </row>
    <row r="273" spans="2:16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303"/>
      <c r="P273" s="22"/>
    </row>
    <row r="274" spans="2:16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303"/>
      <c r="P274" s="22"/>
    </row>
    <row r="275" spans="2:16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303"/>
      <c r="P275" s="22"/>
    </row>
    <row r="276" spans="2:16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303"/>
      <c r="P276" s="22"/>
    </row>
    <row r="277" spans="2:16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303"/>
      <c r="P277" s="22"/>
    </row>
    <row r="278" spans="2:16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303"/>
      <c r="P278" s="22"/>
    </row>
    <row r="279" spans="2:16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303"/>
      <c r="P279" s="22"/>
    </row>
    <row r="280" spans="2:16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303"/>
      <c r="P280" s="22"/>
    </row>
    <row r="281" spans="2:16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303"/>
      <c r="P281" s="22"/>
    </row>
    <row r="282" spans="2:16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303"/>
      <c r="P282" s="22"/>
    </row>
    <row r="283" spans="2:16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303"/>
      <c r="P283" s="22"/>
    </row>
    <row r="284" spans="2:16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303"/>
      <c r="P284" s="22"/>
    </row>
    <row r="285" spans="2:16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303"/>
      <c r="P285" s="22"/>
    </row>
    <row r="286" spans="2:16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303"/>
      <c r="P286" s="22"/>
    </row>
    <row r="287" spans="2:16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303"/>
      <c r="P287" s="22"/>
    </row>
    <row r="288" spans="2:16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303"/>
      <c r="P288" s="22"/>
    </row>
    <row r="289" spans="2:16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303"/>
      <c r="P289" s="22"/>
    </row>
    <row r="290" spans="2:16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303"/>
      <c r="P290" s="22"/>
    </row>
    <row r="291" spans="2:16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303"/>
      <c r="P291" s="22"/>
    </row>
    <row r="292" spans="2:16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303"/>
      <c r="P292" s="22"/>
    </row>
    <row r="293" spans="2:16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303"/>
      <c r="P293" s="22"/>
    </row>
    <row r="294" spans="2:16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303"/>
      <c r="P294" s="22"/>
    </row>
    <row r="295" spans="2:16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303"/>
      <c r="P295" s="22"/>
    </row>
    <row r="296" spans="2:16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303"/>
      <c r="P296" s="22"/>
    </row>
    <row r="297" spans="2:16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303"/>
      <c r="P297" s="22"/>
    </row>
    <row r="298" spans="2:16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303"/>
      <c r="P298" s="22"/>
    </row>
    <row r="299" spans="2:16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303"/>
      <c r="P299" s="22"/>
    </row>
    <row r="300" spans="2:16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303"/>
      <c r="P300" s="22"/>
    </row>
    <row r="301" spans="2:16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303"/>
      <c r="P301" s="22"/>
    </row>
    <row r="302" spans="2:16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303"/>
      <c r="P302" s="22"/>
    </row>
    <row r="303" spans="2:16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303"/>
      <c r="P303" s="22"/>
    </row>
    <row r="304" spans="2:16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303"/>
      <c r="P304" s="22"/>
    </row>
    <row r="305" spans="2:16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303"/>
      <c r="P305" s="22"/>
    </row>
    <row r="306" spans="2:16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303"/>
      <c r="P306" s="22"/>
    </row>
    <row r="307" spans="2:16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303"/>
      <c r="P307" s="22"/>
    </row>
    <row r="308" spans="2:16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303"/>
      <c r="P308" s="22"/>
    </row>
    <row r="309" spans="2:16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303"/>
      <c r="P309" s="22"/>
    </row>
    <row r="310" spans="2:16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303"/>
      <c r="P310" s="22"/>
    </row>
    <row r="311" spans="2:16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303"/>
      <c r="P311" s="22"/>
    </row>
    <row r="312" spans="2:16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303"/>
      <c r="P312" s="22"/>
    </row>
    <row r="313" spans="2:16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303"/>
      <c r="P313" s="22"/>
    </row>
    <row r="314" spans="2:16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303"/>
      <c r="P314" s="22"/>
    </row>
    <row r="315" spans="2:16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303"/>
      <c r="P315" s="22"/>
    </row>
    <row r="316" spans="2:16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303"/>
      <c r="P316" s="22"/>
    </row>
    <row r="317" spans="2:16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303"/>
      <c r="P317" s="22"/>
    </row>
    <row r="318" spans="2:16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303"/>
      <c r="P318" s="22"/>
    </row>
    <row r="319" spans="2:16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303"/>
      <c r="P319" s="22"/>
    </row>
    <row r="320" spans="2:16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303"/>
      <c r="P320" s="22"/>
    </row>
    <row r="321" spans="2:16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303"/>
      <c r="P321" s="22"/>
    </row>
    <row r="322" spans="2:16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303"/>
      <c r="P322" s="22"/>
    </row>
    <row r="323" spans="2:16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303"/>
      <c r="P323" s="22"/>
    </row>
    <row r="324" spans="2:16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303"/>
      <c r="P324" s="22"/>
    </row>
    <row r="325" spans="2:16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303"/>
      <c r="P325" s="22"/>
    </row>
    <row r="326" spans="2:16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303"/>
      <c r="P326" s="22"/>
    </row>
    <row r="327" spans="2:16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303"/>
      <c r="P327" s="22"/>
    </row>
    <row r="328" spans="2:16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303"/>
      <c r="P328" s="22"/>
    </row>
    <row r="329" spans="2:16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303"/>
      <c r="P329" s="22"/>
    </row>
    <row r="330" spans="2:16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303"/>
      <c r="P330" s="22"/>
    </row>
    <row r="331" spans="2:16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303"/>
      <c r="P331" s="22"/>
    </row>
    <row r="332" spans="2:16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303"/>
      <c r="P332" s="22"/>
    </row>
    <row r="333" spans="2:16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303"/>
      <c r="P333" s="22"/>
    </row>
    <row r="334" spans="2:16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303"/>
      <c r="P334" s="22"/>
    </row>
    <row r="335" spans="2:16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303"/>
      <c r="P335" s="22"/>
    </row>
    <row r="336" spans="2:16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303"/>
      <c r="P336" s="22"/>
    </row>
    <row r="337" spans="2:16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303"/>
      <c r="P337" s="22"/>
    </row>
    <row r="338" spans="2:16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303"/>
      <c r="P338" s="22"/>
    </row>
    <row r="339" spans="2:16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303"/>
      <c r="P339" s="22"/>
    </row>
    <row r="340" spans="2:16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303"/>
      <c r="P340" s="22"/>
    </row>
    <row r="341" spans="2:16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303"/>
      <c r="P341" s="22"/>
    </row>
    <row r="342" spans="2:16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303"/>
      <c r="P342" s="22"/>
    </row>
    <row r="343" spans="2:16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303"/>
      <c r="P343" s="22"/>
    </row>
    <row r="344" spans="2:16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303"/>
      <c r="P344" s="22"/>
    </row>
    <row r="345" spans="2:16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303"/>
      <c r="P345" s="22"/>
    </row>
    <row r="346" spans="2:16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303"/>
      <c r="P346" s="22"/>
    </row>
    <row r="347" spans="2:16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303"/>
      <c r="P347" s="22"/>
    </row>
    <row r="348" spans="2:16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303"/>
      <c r="P348" s="22"/>
    </row>
    <row r="349" spans="2:16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303"/>
      <c r="P349" s="22"/>
    </row>
    <row r="350" spans="2:16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303"/>
      <c r="P350" s="22"/>
    </row>
    <row r="351" spans="2:16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303"/>
      <c r="P351" s="22"/>
    </row>
    <row r="352" spans="2:16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303"/>
      <c r="P352" s="22"/>
    </row>
    <row r="353" spans="2:16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303"/>
      <c r="P353" s="22"/>
    </row>
    <row r="354" spans="2:16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303"/>
      <c r="P354" s="22"/>
    </row>
    <row r="355" spans="2:16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303"/>
      <c r="P355" s="22"/>
    </row>
    <row r="356" spans="2:16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303"/>
      <c r="P356" s="22"/>
    </row>
    <row r="357" spans="2:16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303"/>
      <c r="P357" s="22"/>
    </row>
    <row r="358" spans="2:16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303"/>
      <c r="P358" s="22"/>
    </row>
    <row r="359" spans="2:16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303"/>
      <c r="P359" s="22"/>
    </row>
    <row r="360" spans="2:16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303"/>
      <c r="P360" s="22"/>
    </row>
    <row r="361" spans="2:16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303"/>
      <c r="P361" s="22"/>
    </row>
    <row r="362" spans="2:16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303"/>
      <c r="P362" s="22"/>
    </row>
    <row r="363" spans="2:16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303"/>
      <c r="P363" s="22"/>
    </row>
    <row r="364" spans="2:16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303"/>
      <c r="P364" s="22"/>
    </row>
    <row r="365" spans="2:16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303"/>
      <c r="P365" s="22"/>
    </row>
    <row r="366" spans="2:16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303"/>
      <c r="P366" s="22"/>
    </row>
    <row r="367" spans="2:16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303"/>
      <c r="P367" s="22"/>
    </row>
    <row r="368" spans="2:16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303"/>
      <c r="P368" s="22"/>
    </row>
    <row r="369" spans="2:16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303"/>
      <c r="P369" s="22"/>
    </row>
    <row r="370" spans="2:16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303"/>
      <c r="P370" s="22"/>
    </row>
    <row r="371" spans="2:16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303"/>
      <c r="P371" s="22"/>
    </row>
    <row r="372" spans="2:16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303"/>
      <c r="P372" s="22"/>
    </row>
    <row r="373" spans="2:16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303"/>
      <c r="P373" s="22"/>
    </row>
    <row r="374" spans="2:16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303"/>
      <c r="P374" s="22"/>
    </row>
    <row r="375" spans="2:16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303"/>
      <c r="P375" s="22"/>
    </row>
    <row r="376" spans="2:16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303"/>
      <c r="P376" s="22"/>
    </row>
    <row r="377" spans="2:16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303"/>
      <c r="P377" s="22"/>
    </row>
    <row r="378" spans="2:16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303"/>
      <c r="P378" s="22"/>
    </row>
    <row r="379" spans="2:16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303"/>
      <c r="P379" s="22"/>
    </row>
    <row r="380" spans="2:16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303"/>
      <c r="P380" s="22"/>
    </row>
    <row r="381" spans="2:16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303"/>
      <c r="P381" s="22"/>
    </row>
    <row r="382" spans="2:16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303"/>
      <c r="P382" s="22"/>
    </row>
    <row r="383" spans="2:16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303"/>
      <c r="P383" s="22"/>
    </row>
    <row r="384" spans="2:16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303"/>
      <c r="P384" s="22"/>
    </row>
    <row r="385" spans="2:16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303"/>
      <c r="P385" s="22"/>
    </row>
    <row r="386" spans="2:16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303"/>
      <c r="P386" s="22"/>
    </row>
    <row r="387" spans="2:16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303"/>
      <c r="P387" s="22"/>
    </row>
    <row r="388" spans="2:16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303"/>
      <c r="P388" s="22"/>
    </row>
    <row r="389" spans="2:16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303"/>
      <c r="P389" s="22"/>
    </row>
    <row r="390" spans="2:16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303"/>
      <c r="P390" s="22"/>
    </row>
    <row r="391" spans="2:16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303"/>
      <c r="P391" s="22"/>
    </row>
    <row r="392" spans="2:16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303"/>
      <c r="P392" s="22"/>
    </row>
    <row r="393" spans="2:16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303"/>
      <c r="P393" s="22"/>
    </row>
    <row r="394" spans="2:16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303"/>
      <c r="P394" s="22"/>
    </row>
    <row r="395" spans="2:16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303"/>
      <c r="P395" s="22"/>
    </row>
    <row r="396" spans="2:16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303"/>
      <c r="P396" s="22"/>
    </row>
    <row r="397" spans="2:16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303"/>
      <c r="P397" s="22"/>
    </row>
    <row r="398" spans="2:16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303"/>
      <c r="P398" s="22"/>
    </row>
    <row r="399" spans="2:16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303"/>
      <c r="P399" s="22"/>
    </row>
    <row r="400" spans="2:16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303"/>
      <c r="P400" s="22"/>
    </row>
    <row r="401" spans="2:16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303"/>
      <c r="P401" s="22"/>
    </row>
    <row r="402" spans="2:16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303"/>
      <c r="P402" s="22"/>
    </row>
    <row r="403" spans="2:16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303"/>
      <c r="P403" s="22"/>
    </row>
    <row r="404" spans="2:16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303"/>
      <c r="P404" s="22"/>
    </row>
    <row r="405" spans="2:16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303"/>
      <c r="P405" s="22"/>
    </row>
    <row r="406" spans="2:16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303"/>
      <c r="P406" s="22"/>
    </row>
    <row r="407" spans="2:16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303"/>
      <c r="P407" s="22"/>
    </row>
    <row r="408" spans="2:16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303"/>
      <c r="P408" s="22"/>
    </row>
    <row r="409" spans="2:16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303"/>
      <c r="P409" s="22"/>
    </row>
    <row r="410" spans="2:16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303"/>
      <c r="P410" s="22"/>
    </row>
    <row r="411" spans="2:16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303"/>
      <c r="P411" s="22"/>
    </row>
    <row r="412" spans="2:16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303"/>
      <c r="P412" s="22"/>
    </row>
    <row r="413" spans="2:16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303"/>
      <c r="P413" s="22"/>
    </row>
    <row r="414" spans="2:16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303"/>
      <c r="P414" s="22"/>
    </row>
    <row r="415" spans="2:16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303"/>
      <c r="P415" s="22"/>
    </row>
    <row r="416" spans="2:16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303"/>
      <c r="P416" s="22"/>
    </row>
    <row r="417" spans="2:16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303"/>
      <c r="P417" s="22"/>
    </row>
    <row r="418" spans="2:16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303"/>
      <c r="P418" s="22"/>
    </row>
    <row r="419" spans="2:16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303"/>
      <c r="P419" s="22"/>
    </row>
    <row r="420" spans="2:16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303"/>
      <c r="P420" s="22"/>
    </row>
    <row r="421" spans="2:16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303"/>
      <c r="P421" s="22"/>
    </row>
    <row r="422" spans="2:16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303"/>
      <c r="P422" s="22"/>
    </row>
    <row r="423" spans="2:16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303"/>
      <c r="P423" s="22"/>
    </row>
    <row r="424" spans="2:16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303"/>
      <c r="P424" s="22"/>
    </row>
    <row r="425" spans="2:16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303"/>
      <c r="P425" s="22"/>
    </row>
    <row r="426" spans="2:16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303"/>
      <c r="P426" s="22"/>
    </row>
    <row r="427" spans="2:16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303"/>
      <c r="P427" s="22"/>
    </row>
    <row r="428" spans="2:16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303"/>
      <c r="P428" s="22"/>
    </row>
    <row r="429" spans="2:16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303"/>
      <c r="P429" s="22"/>
    </row>
    <row r="430" spans="2:16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303"/>
      <c r="P430" s="22"/>
    </row>
    <row r="431" spans="2:16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303"/>
      <c r="P431" s="22"/>
    </row>
    <row r="432" spans="2:16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303"/>
      <c r="P432" s="22"/>
    </row>
    <row r="433" spans="2:16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303"/>
      <c r="P433" s="22"/>
    </row>
    <row r="434" spans="2:16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303"/>
      <c r="P434" s="22"/>
    </row>
    <row r="435" spans="2:16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303"/>
      <c r="P435" s="22"/>
    </row>
    <row r="436" spans="2:16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303"/>
      <c r="P436" s="22"/>
    </row>
    <row r="437" spans="2:16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303"/>
      <c r="P437" s="22"/>
    </row>
    <row r="438" spans="2:16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303"/>
      <c r="P438" s="22"/>
    </row>
    <row r="439" spans="2:16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303"/>
      <c r="P439" s="22"/>
    </row>
    <row r="440" spans="2:16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303"/>
      <c r="P440" s="22"/>
    </row>
    <row r="441" spans="2:16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303"/>
      <c r="P441" s="22"/>
    </row>
    <row r="442" spans="2:16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303"/>
      <c r="P442" s="22"/>
    </row>
    <row r="443" spans="2:16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303"/>
      <c r="P443" s="22"/>
    </row>
    <row r="444" spans="2:16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303"/>
      <c r="P444" s="22"/>
    </row>
    <row r="445" spans="2:16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303"/>
      <c r="P445" s="22"/>
    </row>
    <row r="446" spans="2:16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303"/>
      <c r="P446" s="22"/>
    </row>
    <row r="447" spans="2:16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303"/>
      <c r="P447" s="22"/>
    </row>
    <row r="448" spans="2:16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303"/>
      <c r="P448" s="22"/>
    </row>
    <row r="449" spans="2:16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303"/>
      <c r="P449" s="22"/>
    </row>
    <row r="450" spans="2:16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303"/>
      <c r="P450" s="22"/>
    </row>
    <row r="451" spans="2:16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303"/>
      <c r="P451" s="22"/>
    </row>
    <row r="452" spans="2:16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303"/>
      <c r="P452" s="22"/>
    </row>
    <row r="453" spans="2:16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303"/>
      <c r="P453" s="22"/>
    </row>
    <row r="454" spans="2:16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303"/>
      <c r="P454" s="22"/>
    </row>
    <row r="455" spans="2:16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303"/>
      <c r="P455" s="22"/>
    </row>
    <row r="456" spans="2:16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303"/>
      <c r="P456" s="22"/>
    </row>
    <row r="457" spans="2:16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303"/>
      <c r="P457" s="22"/>
    </row>
    <row r="458" spans="2:16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303"/>
      <c r="P458" s="22"/>
    </row>
    <row r="459" spans="2:16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303"/>
      <c r="P459" s="22"/>
    </row>
    <row r="460" spans="2:16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303"/>
      <c r="P460" s="22"/>
    </row>
    <row r="461" spans="2:16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303"/>
      <c r="P461" s="22"/>
    </row>
    <row r="462" spans="2:16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303"/>
      <c r="P462" s="22"/>
    </row>
    <row r="463" spans="2:16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303"/>
      <c r="P463" s="22"/>
    </row>
    <row r="464" spans="2:16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303"/>
      <c r="P464" s="22"/>
    </row>
    <row r="465" spans="2:16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303"/>
      <c r="P465" s="22"/>
    </row>
    <row r="466" spans="2:16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303"/>
      <c r="P466" s="22"/>
    </row>
    <row r="467" spans="2:16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303"/>
      <c r="P467" s="22"/>
    </row>
    <row r="468" spans="2:16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303"/>
      <c r="P468" s="22"/>
    </row>
    <row r="469" spans="2:16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303"/>
      <c r="P469" s="22"/>
    </row>
    <row r="470" spans="2:16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303"/>
      <c r="P470" s="22"/>
    </row>
    <row r="471" spans="2:16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303"/>
      <c r="P471" s="22"/>
    </row>
    <row r="472" spans="2:16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303"/>
      <c r="P472" s="22"/>
    </row>
    <row r="473" spans="2:16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303"/>
      <c r="P473" s="22"/>
    </row>
    <row r="474" spans="2:16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303"/>
      <c r="P474" s="22"/>
    </row>
    <row r="475" spans="2:16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303"/>
      <c r="P475" s="22"/>
    </row>
    <row r="476" spans="2:16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303"/>
      <c r="P476" s="22"/>
    </row>
    <row r="477" spans="2:16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303"/>
      <c r="P477" s="22"/>
    </row>
    <row r="478" spans="2:16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303"/>
      <c r="P478" s="22"/>
    </row>
    <row r="479" spans="2:16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303"/>
      <c r="P479" s="22"/>
    </row>
    <row r="480" spans="2:16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303"/>
      <c r="P480" s="22"/>
    </row>
    <row r="481" spans="2:16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303"/>
      <c r="P481" s="22"/>
    </row>
    <row r="482" spans="2:16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303"/>
      <c r="P482" s="22"/>
    </row>
    <row r="483" spans="2:16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303"/>
      <c r="P483" s="22"/>
    </row>
    <row r="484" spans="2:16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303"/>
      <c r="P484" s="22"/>
    </row>
    <row r="485" spans="2:16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303"/>
      <c r="P485" s="22"/>
    </row>
    <row r="486" spans="2:16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303"/>
      <c r="P486" s="22"/>
    </row>
    <row r="487" spans="2:16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303"/>
      <c r="P487" s="22"/>
    </row>
    <row r="488" spans="2:16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303"/>
      <c r="P488" s="22"/>
    </row>
    <row r="489" spans="2:16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303"/>
      <c r="P489" s="22"/>
    </row>
    <row r="490" spans="2:16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303"/>
      <c r="P490" s="22"/>
    </row>
    <row r="491" spans="2:16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303"/>
      <c r="P491" s="22"/>
    </row>
    <row r="492" spans="2:16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303"/>
      <c r="P492" s="22"/>
    </row>
    <row r="493" spans="2:16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303"/>
      <c r="P493" s="22"/>
    </row>
    <row r="494" spans="2:16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303"/>
      <c r="P494" s="22"/>
    </row>
    <row r="495" spans="2:16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303"/>
      <c r="P495" s="22"/>
    </row>
    <row r="496" spans="2:16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303"/>
      <c r="P496" s="22"/>
    </row>
    <row r="497" spans="2:16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303"/>
      <c r="P497" s="22"/>
    </row>
    <row r="498" spans="2:16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303"/>
      <c r="P498" s="22"/>
    </row>
    <row r="499" spans="2:16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303"/>
      <c r="P499" s="22"/>
    </row>
    <row r="500" spans="2:16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303"/>
      <c r="P500" s="22"/>
    </row>
    <row r="501" spans="2:16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303"/>
      <c r="P501" s="22"/>
    </row>
    <row r="502" spans="2:16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303"/>
      <c r="P502" s="22"/>
    </row>
    <row r="503" spans="2:16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303"/>
      <c r="P503" s="22"/>
    </row>
    <row r="504" spans="2:16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303"/>
      <c r="P504" s="22"/>
    </row>
    <row r="505" spans="2:16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303"/>
      <c r="P505" s="22"/>
    </row>
    <row r="506" spans="2:16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303"/>
      <c r="P506" s="22"/>
    </row>
    <row r="507" spans="2:16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303"/>
      <c r="P507" s="22"/>
    </row>
    <row r="508" spans="2:16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303"/>
      <c r="P508" s="22"/>
    </row>
    <row r="509" spans="2:16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303"/>
      <c r="P509" s="22"/>
    </row>
    <row r="510" spans="2:16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303"/>
      <c r="P510" s="22"/>
    </row>
    <row r="511" spans="2:16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303"/>
      <c r="P511" s="22"/>
    </row>
    <row r="512" spans="2:16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303"/>
      <c r="P512" s="22"/>
    </row>
    <row r="513" spans="2:16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303"/>
      <c r="P513" s="22"/>
    </row>
    <row r="514" spans="2:16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303"/>
      <c r="P514" s="22"/>
    </row>
    <row r="515" spans="2:16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303"/>
      <c r="P515" s="22"/>
    </row>
    <row r="516" spans="2:16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303"/>
      <c r="P516" s="22"/>
    </row>
    <row r="517" spans="2:16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303"/>
      <c r="P517" s="22"/>
    </row>
    <row r="518" spans="2:16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303"/>
      <c r="P518" s="22"/>
    </row>
    <row r="519" spans="2:16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303"/>
      <c r="P519" s="22"/>
    </row>
    <row r="520" spans="2:16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303"/>
      <c r="P520" s="22"/>
    </row>
    <row r="521" spans="2:16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303"/>
      <c r="P521" s="22"/>
    </row>
    <row r="522" spans="2:16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303"/>
      <c r="P522" s="22"/>
    </row>
    <row r="523" spans="2:16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303"/>
      <c r="P523" s="22"/>
    </row>
    <row r="524" spans="2:16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303"/>
      <c r="P524" s="22"/>
    </row>
    <row r="525" spans="2:16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303"/>
      <c r="P525" s="22"/>
    </row>
    <row r="526" spans="2:16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303"/>
      <c r="P526" s="22"/>
    </row>
    <row r="527" spans="2:16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303"/>
      <c r="P527" s="22"/>
    </row>
    <row r="528" spans="2:16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303"/>
      <c r="P528" s="22"/>
    </row>
    <row r="529" spans="2:16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303"/>
      <c r="P529" s="22"/>
    </row>
    <row r="530" spans="2:16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303"/>
      <c r="P530" s="22"/>
    </row>
    <row r="531" spans="2:16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303"/>
      <c r="P531" s="22"/>
    </row>
    <row r="532" spans="2:16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303"/>
      <c r="P532" s="22"/>
    </row>
    <row r="533" spans="2:16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303"/>
      <c r="P533" s="22"/>
    </row>
    <row r="534" spans="2:16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303"/>
      <c r="P534" s="22"/>
    </row>
    <row r="535" spans="2:16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303"/>
      <c r="P535" s="22"/>
    </row>
    <row r="536" spans="2:16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303"/>
      <c r="P536" s="22"/>
    </row>
    <row r="537" spans="2:16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303"/>
      <c r="P537" s="22"/>
    </row>
    <row r="538" spans="2:16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303"/>
      <c r="P538" s="22"/>
    </row>
    <row r="539" spans="2:16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303"/>
      <c r="P539" s="22"/>
    </row>
    <row r="540" spans="2:16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303"/>
      <c r="P540" s="22"/>
    </row>
    <row r="541" spans="2:16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303"/>
      <c r="P541" s="22"/>
    </row>
    <row r="542" spans="2:16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303"/>
      <c r="P542" s="22"/>
    </row>
    <row r="543" spans="2:16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303"/>
      <c r="P543" s="22"/>
    </row>
    <row r="544" spans="2:16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303"/>
      <c r="P544" s="22"/>
    </row>
    <row r="545" spans="2:16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303"/>
      <c r="P545" s="22"/>
    </row>
    <row r="546" spans="2:16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303"/>
      <c r="P546" s="22"/>
    </row>
    <row r="547" spans="2:16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303"/>
      <c r="P547" s="22"/>
    </row>
    <row r="548" spans="2:16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303"/>
      <c r="P548" s="22"/>
    </row>
    <row r="549" spans="2:16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303"/>
      <c r="P549" s="22"/>
    </row>
    <row r="550" spans="2:16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303"/>
      <c r="P550" s="22"/>
    </row>
    <row r="551" spans="2:16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303"/>
      <c r="P551" s="22"/>
    </row>
    <row r="552" spans="2:16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303"/>
      <c r="P552" s="22"/>
    </row>
    <row r="553" spans="2:16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303"/>
      <c r="P553" s="22"/>
    </row>
    <row r="554" spans="2:16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303"/>
      <c r="P554" s="22"/>
    </row>
    <row r="555" spans="2:16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303"/>
      <c r="P555" s="22"/>
    </row>
    <row r="556" spans="2:16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303"/>
      <c r="P556" s="22"/>
    </row>
    <row r="557" spans="2:16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303"/>
      <c r="P557" s="22"/>
    </row>
    <row r="558" spans="2:16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303"/>
      <c r="P558" s="22"/>
    </row>
    <row r="559" spans="2:16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303"/>
      <c r="P559" s="22"/>
    </row>
    <row r="560" spans="2:16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303"/>
      <c r="P560" s="22"/>
    </row>
    <row r="561" spans="2:16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303"/>
      <c r="P561" s="22"/>
    </row>
    <row r="562" spans="2:16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303"/>
      <c r="P562" s="22"/>
    </row>
    <row r="563" spans="2:16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303"/>
      <c r="P563" s="22"/>
    </row>
    <row r="564" spans="2:16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303"/>
      <c r="P564" s="22"/>
    </row>
    <row r="565" spans="2:16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303"/>
      <c r="P565" s="22"/>
    </row>
    <row r="566" spans="2:16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303"/>
      <c r="P566" s="22"/>
    </row>
    <row r="567" spans="2:16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303"/>
      <c r="P567" s="22"/>
    </row>
    <row r="568" spans="2:16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303"/>
      <c r="P568" s="22"/>
    </row>
    <row r="569" spans="2:16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303"/>
      <c r="P569" s="22"/>
    </row>
    <row r="570" spans="2:16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303"/>
      <c r="P570" s="22"/>
    </row>
    <row r="571" spans="2:16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303"/>
      <c r="P571" s="22"/>
    </row>
    <row r="572" spans="2:16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303"/>
      <c r="P572" s="22"/>
    </row>
    <row r="573" spans="2:16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303"/>
      <c r="P573" s="22"/>
    </row>
    <row r="574" spans="2:16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303"/>
      <c r="P574" s="22"/>
    </row>
    <row r="575" spans="2:16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303"/>
      <c r="P575" s="22"/>
    </row>
    <row r="576" spans="2:16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303"/>
      <c r="P576" s="22"/>
    </row>
    <row r="577" spans="2:16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303"/>
      <c r="P577" s="22"/>
    </row>
    <row r="578" spans="2:16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303"/>
      <c r="P578" s="22"/>
    </row>
    <row r="579" spans="2:16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303"/>
      <c r="P579" s="22"/>
    </row>
    <row r="580" spans="2:16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303"/>
      <c r="P580" s="22"/>
    </row>
    <row r="581" spans="2:16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303"/>
      <c r="P581" s="22"/>
    </row>
    <row r="582" spans="2:16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303"/>
      <c r="P582" s="22"/>
    </row>
    <row r="583" spans="2:16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303"/>
      <c r="P583" s="22"/>
    </row>
    <row r="584" spans="2:16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303"/>
      <c r="P584" s="22"/>
    </row>
    <row r="585" spans="2:16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303"/>
      <c r="P585" s="22"/>
    </row>
    <row r="586" spans="2:16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303"/>
      <c r="P586" s="22"/>
    </row>
    <row r="587" spans="2:16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303"/>
      <c r="P587" s="22"/>
    </row>
    <row r="588" spans="2:16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303"/>
      <c r="P588" s="22"/>
    </row>
    <row r="589" spans="2:16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303"/>
      <c r="P589" s="22"/>
    </row>
    <row r="590" ht="15">
      <c r="N590" s="1"/>
    </row>
    <row r="591" ht="15">
      <c r="N591" s="1"/>
    </row>
    <row r="592" ht="15">
      <c r="N592" s="1"/>
    </row>
    <row r="593" ht="15">
      <c r="N593" s="1"/>
    </row>
    <row r="594" ht="15">
      <c r="N594" s="1"/>
    </row>
    <row r="595" ht="15">
      <c r="N595" s="1"/>
    </row>
    <row r="596" ht="15">
      <c r="N596" s="1"/>
    </row>
  </sheetData>
  <sheetProtection/>
  <mergeCells count="3">
    <mergeCell ref="I103:J103"/>
    <mergeCell ref="A6:Q6"/>
    <mergeCell ref="H10:Q10"/>
  </mergeCells>
  <printOptions/>
  <pageMargins left="0.75" right="0.75" top="1" bottom="1" header="0.5" footer="0.5"/>
  <pageSetup horizontalDpi="600" verticalDpi="600" orientation="portrait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65"/>
  <sheetViews>
    <sheetView zoomScaleSheetLayoutView="75" zoomScalePageLayoutView="0" workbookViewId="0" topLeftCell="A488">
      <selection activeCell="O576" sqref="O576"/>
    </sheetView>
  </sheetViews>
  <sheetFormatPr defaultColWidth="9.140625" defaultRowHeight="12.75"/>
  <cols>
    <col min="1" max="1" width="9.140625" style="1" customWidth="1"/>
    <col min="2" max="2" width="2.421875" style="1" customWidth="1"/>
    <col min="3" max="4" width="2.28125" style="1" customWidth="1"/>
    <col min="5" max="6" width="2.421875" style="1" customWidth="1"/>
    <col min="7" max="7" width="2.57421875" style="1" customWidth="1"/>
    <col min="8" max="8" width="2.8515625" style="1" customWidth="1"/>
    <col min="9" max="9" width="4.57421875" style="1" customWidth="1"/>
    <col min="10" max="10" width="13.140625" style="1" customWidth="1"/>
    <col min="11" max="11" width="11.8515625" style="1" customWidth="1"/>
    <col min="12" max="12" width="27.421875" style="1" customWidth="1"/>
    <col min="13" max="13" width="0" style="1" hidden="1" customWidth="1"/>
    <col min="14" max="14" width="9.00390625" style="1" customWidth="1"/>
    <col min="15" max="15" width="9.140625" style="1" customWidth="1"/>
    <col min="16" max="16" width="8.8515625" style="21" customWidth="1"/>
    <col min="17" max="17" width="8.8515625" style="1" customWidth="1"/>
    <col min="18" max="18" width="11.28125" style="258" customWidth="1"/>
    <col min="19" max="19" width="8.8515625" style="21" customWidth="1"/>
    <col min="20" max="20" width="8.57421875" style="21" customWidth="1"/>
    <col min="21" max="21" width="7.8515625" style="1" hidden="1" customWidth="1"/>
    <col min="22" max="22" width="7.28125" style="1" hidden="1" customWidth="1"/>
    <col min="23" max="23" width="7.7109375" style="1" hidden="1" customWidth="1"/>
    <col min="24" max="16384" width="9.140625" style="1" customWidth="1"/>
  </cols>
  <sheetData>
    <row r="1" spans="1:20" ht="12.75">
      <c r="A1" s="1" t="s">
        <v>470</v>
      </c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07"/>
      <c r="S1" s="135"/>
      <c r="T1" s="135"/>
    </row>
    <row r="2" spans="8:20" ht="12.75">
      <c r="H2" s="134"/>
      <c r="I2" s="134"/>
      <c r="J2" s="134"/>
      <c r="K2" s="134"/>
      <c r="L2" s="134" t="s">
        <v>469</v>
      </c>
      <c r="M2" s="134"/>
      <c r="N2" s="134"/>
      <c r="O2" s="134"/>
      <c r="P2" s="134"/>
      <c r="Q2" s="134"/>
      <c r="R2" s="107"/>
      <c r="S2" s="135"/>
      <c r="T2" s="135"/>
    </row>
    <row r="3" spans="8:20" ht="12.75"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07"/>
      <c r="S3" s="135"/>
      <c r="T3" s="135"/>
    </row>
    <row r="4" spans="1:12" ht="12.75">
      <c r="A4" s="1" t="s">
        <v>471</v>
      </c>
      <c r="L4" s="134"/>
    </row>
    <row r="6" spans="1:23" ht="12.75">
      <c r="A6" s="3" t="s">
        <v>76</v>
      </c>
      <c r="B6" s="3"/>
      <c r="C6" s="3" t="s">
        <v>77</v>
      </c>
      <c r="D6" s="3"/>
      <c r="E6" s="3"/>
      <c r="F6" s="3"/>
      <c r="G6" s="3"/>
      <c r="H6" s="3"/>
      <c r="I6" s="3" t="s">
        <v>78</v>
      </c>
      <c r="J6" s="3"/>
      <c r="K6" s="3"/>
      <c r="L6" s="3"/>
      <c r="M6" s="10" t="s">
        <v>3</v>
      </c>
      <c r="N6" s="13" t="s">
        <v>3</v>
      </c>
      <c r="O6" s="13" t="s">
        <v>79</v>
      </c>
      <c r="P6" s="13" t="s">
        <v>512</v>
      </c>
      <c r="Q6" s="13" t="s">
        <v>6</v>
      </c>
      <c r="R6" s="259" t="s">
        <v>5</v>
      </c>
      <c r="S6" s="13" t="s">
        <v>6</v>
      </c>
      <c r="T6" s="13" t="s">
        <v>6</v>
      </c>
      <c r="U6" s="10"/>
      <c r="V6" s="10"/>
      <c r="W6" s="10"/>
    </row>
    <row r="7" spans="1:23" ht="12.75">
      <c r="A7" s="3" t="s">
        <v>81</v>
      </c>
      <c r="B7" s="3"/>
      <c r="C7" s="3" t="s">
        <v>82</v>
      </c>
      <c r="D7" s="3"/>
      <c r="E7" s="3"/>
      <c r="F7" s="3"/>
      <c r="G7" s="3"/>
      <c r="H7" s="3"/>
      <c r="I7" s="3"/>
      <c r="J7" s="3"/>
      <c r="K7" s="3"/>
      <c r="L7" s="3"/>
      <c r="M7" s="10">
        <v>2009</v>
      </c>
      <c r="N7" s="10">
        <v>2011</v>
      </c>
      <c r="O7" s="10">
        <v>2012</v>
      </c>
      <c r="P7" s="10">
        <v>2012</v>
      </c>
      <c r="Q7" s="10">
        <v>2013</v>
      </c>
      <c r="R7" s="260">
        <v>2013</v>
      </c>
      <c r="S7" s="10">
        <v>2014</v>
      </c>
      <c r="T7" s="130" t="s">
        <v>553</v>
      </c>
      <c r="U7" s="14"/>
      <c r="V7" s="15"/>
      <c r="W7" s="14"/>
    </row>
    <row r="8" spans="1:23" ht="12.75">
      <c r="A8" s="3" t="s">
        <v>86</v>
      </c>
      <c r="B8" s="3"/>
      <c r="C8" s="3"/>
      <c r="D8" s="3"/>
      <c r="E8" s="3"/>
      <c r="F8" s="3"/>
      <c r="G8" s="3"/>
      <c r="H8" s="3"/>
      <c r="I8" s="3" t="s">
        <v>124</v>
      </c>
      <c r="J8" s="3"/>
      <c r="K8" s="3" t="s">
        <v>126</v>
      </c>
      <c r="L8" s="3"/>
      <c r="M8" s="10"/>
      <c r="N8" s="10"/>
      <c r="O8" s="10"/>
      <c r="P8" s="136"/>
      <c r="Q8" s="10"/>
      <c r="R8" s="260"/>
      <c r="S8" s="10"/>
      <c r="T8" s="10"/>
      <c r="U8" s="10"/>
      <c r="V8" s="10"/>
      <c r="W8" s="10"/>
    </row>
    <row r="9" spans="1:23" ht="12.75">
      <c r="A9" s="3" t="s">
        <v>87</v>
      </c>
      <c r="B9" s="3"/>
      <c r="C9" s="3"/>
      <c r="D9" s="3"/>
      <c r="E9" s="3"/>
      <c r="F9" s="3"/>
      <c r="G9" s="3"/>
      <c r="H9" s="3"/>
      <c r="I9" s="3" t="s">
        <v>125</v>
      </c>
      <c r="J9" s="3" t="s">
        <v>88</v>
      </c>
      <c r="K9" s="3" t="s">
        <v>127</v>
      </c>
      <c r="L9" s="3"/>
      <c r="M9" s="10">
        <v>1</v>
      </c>
      <c r="N9" s="10"/>
      <c r="O9" s="10"/>
      <c r="P9" s="136"/>
      <c r="Q9" s="11"/>
      <c r="R9" s="260"/>
      <c r="S9" s="11"/>
      <c r="T9" s="11"/>
      <c r="U9" s="10"/>
      <c r="V9" s="10"/>
      <c r="W9" s="10"/>
    </row>
    <row r="10" spans="1:23" ht="12.75">
      <c r="A10" s="4"/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/>
      <c r="J10" s="4" t="s">
        <v>89</v>
      </c>
      <c r="K10" s="4"/>
      <c r="L10" s="4"/>
      <c r="M10" s="4"/>
      <c r="N10" s="4"/>
      <c r="O10" s="4"/>
      <c r="P10" s="137"/>
      <c r="Q10" s="4"/>
      <c r="R10" s="261"/>
      <c r="S10" s="4"/>
      <c r="T10" s="4"/>
      <c r="U10" s="4"/>
      <c r="V10" s="4"/>
      <c r="W10" s="4"/>
    </row>
    <row r="11" spans="10:23" ht="12.75">
      <c r="J11" s="138" t="s">
        <v>287</v>
      </c>
      <c r="K11" s="138" t="s">
        <v>286</v>
      </c>
      <c r="L11" s="20"/>
      <c r="M11" s="23"/>
      <c r="N11" s="20"/>
      <c r="O11" s="20"/>
      <c r="P11" s="138"/>
      <c r="Q11" s="20"/>
      <c r="R11" s="262"/>
      <c r="S11" s="20"/>
      <c r="T11" s="20"/>
      <c r="U11" s="20"/>
      <c r="V11" s="20"/>
      <c r="W11" s="20"/>
    </row>
    <row r="12" spans="10:23" ht="12.75">
      <c r="J12" s="139" t="s">
        <v>201</v>
      </c>
      <c r="K12" s="9" t="s">
        <v>202</v>
      </c>
      <c r="L12" s="9"/>
      <c r="M12" s="19"/>
      <c r="N12" s="9"/>
      <c r="O12" s="9"/>
      <c r="P12" s="139"/>
      <c r="Q12" s="9"/>
      <c r="R12" s="263"/>
      <c r="S12" s="9"/>
      <c r="T12" s="9"/>
      <c r="U12" s="9"/>
      <c r="V12" s="9"/>
      <c r="W12" s="9"/>
    </row>
    <row r="13" spans="9:16" ht="12.75">
      <c r="I13" s="1">
        <v>100</v>
      </c>
      <c r="J13" s="1" t="s">
        <v>203</v>
      </c>
      <c r="K13" s="1" t="s">
        <v>108</v>
      </c>
      <c r="M13" s="16"/>
      <c r="P13" s="140"/>
    </row>
    <row r="14" spans="1:23" ht="12.75">
      <c r="A14" s="7" t="s">
        <v>390</v>
      </c>
      <c r="B14" s="7"/>
      <c r="C14" s="7"/>
      <c r="D14" s="7"/>
      <c r="E14" s="7"/>
      <c r="F14" s="7"/>
      <c r="G14" s="7"/>
      <c r="H14" s="7"/>
      <c r="I14" s="7"/>
      <c r="J14" s="141" t="s">
        <v>133</v>
      </c>
      <c r="K14" s="141" t="s">
        <v>131</v>
      </c>
      <c r="L14" s="141"/>
      <c r="M14" s="17"/>
      <c r="N14" s="7"/>
      <c r="O14" s="7"/>
      <c r="P14" s="142"/>
      <c r="Q14" s="7"/>
      <c r="R14" s="264"/>
      <c r="S14" s="7"/>
      <c r="T14" s="7"/>
      <c r="U14" s="7"/>
      <c r="V14" s="7"/>
      <c r="W14" s="7"/>
    </row>
    <row r="15" spans="1:23" ht="12.75">
      <c r="A15" s="7"/>
      <c r="B15" s="7"/>
      <c r="C15" s="7"/>
      <c r="D15" s="7"/>
      <c r="E15" s="7"/>
      <c r="F15" s="7"/>
      <c r="G15" s="7"/>
      <c r="H15" s="7"/>
      <c r="I15" s="7"/>
      <c r="J15" s="141" t="s">
        <v>134</v>
      </c>
      <c r="K15" s="141" t="s">
        <v>132</v>
      </c>
      <c r="L15" s="141"/>
      <c r="M15" s="17"/>
      <c r="N15" s="7"/>
      <c r="O15" s="7"/>
      <c r="P15" s="142"/>
      <c r="Q15" s="7"/>
      <c r="R15" s="264"/>
      <c r="S15" s="7"/>
      <c r="T15" s="7"/>
      <c r="U15" s="7"/>
      <c r="V15" s="7"/>
      <c r="W15" s="7"/>
    </row>
    <row r="16" spans="1:23" ht="12.75">
      <c r="A16" s="8" t="s">
        <v>410</v>
      </c>
      <c r="B16" s="8"/>
      <c r="C16" s="8"/>
      <c r="D16" s="8"/>
      <c r="E16" s="8"/>
      <c r="F16" s="8"/>
      <c r="G16" s="8"/>
      <c r="H16" s="8"/>
      <c r="I16" s="8">
        <v>111</v>
      </c>
      <c r="J16" s="8" t="s">
        <v>136</v>
      </c>
      <c r="K16" s="8" t="s">
        <v>135</v>
      </c>
      <c r="L16" s="8"/>
      <c r="M16" s="18"/>
      <c r="N16" s="18"/>
      <c r="O16" s="8"/>
      <c r="P16" s="143"/>
      <c r="Q16" s="8"/>
      <c r="R16" s="265"/>
      <c r="S16" s="8"/>
      <c r="T16" s="8"/>
      <c r="U16" s="8"/>
      <c r="V16" s="8"/>
      <c r="W16" s="8"/>
    </row>
    <row r="17" spans="1:23" ht="12.75">
      <c r="A17" s="21" t="s">
        <v>410</v>
      </c>
      <c r="I17" s="1">
        <v>111</v>
      </c>
      <c r="J17" s="71">
        <v>3</v>
      </c>
      <c r="K17" s="71" t="s">
        <v>9</v>
      </c>
      <c r="L17" s="71"/>
      <c r="M17" s="84">
        <f aca="true" t="shared" si="0" ref="M17:T17">M18</f>
        <v>323920</v>
      </c>
      <c r="N17" s="84">
        <f t="shared" si="0"/>
        <v>257504</v>
      </c>
      <c r="O17" s="84">
        <f t="shared" si="0"/>
        <v>202000</v>
      </c>
      <c r="P17" s="83">
        <f>P18</f>
        <v>373214</v>
      </c>
      <c r="Q17" s="144">
        <f t="shared" si="0"/>
        <v>217000</v>
      </c>
      <c r="R17" s="266">
        <f t="shared" si="0"/>
        <v>380000</v>
      </c>
      <c r="S17" s="145">
        <f t="shared" si="0"/>
        <v>217000</v>
      </c>
      <c r="T17" s="145">
        <f t="shared" si="0"/>
        <v>210000</v>
      </c>
      <c r="U17" s="146">
        <f aca="true" t="shared" si="1" ref="U17:W18">P17/O17*100</f>
        <v>184.75940594059406</v>
      </c>
      <c r="V17" s="146">
        <f t="shared" si="1"/>
        <v>58.143585181692</v>
      </c>
      <c r="W17" s="146">
        <f t="shared" si="1"/>
        <v>175.1152073732719</v>
      </c>
    </row>
    <row r="18" spans="1:23" ht="12.75">
      <c r="A18" s="21" t="s">
        <v>410</v>
      </c>
      <c r="I18" s="1">
        <v>111</v>
      </c>
      <c r="J18" s="25">
        <v>32</v>
      </c>
      <c r="K18" s="32" t="s">
        <v>41</v>
      </c>
      <c r="L18" s="75"/>
      <c r="M18" s="26">
        <f>M19+M20+M26</f>
        <v>323920</v>
      </c>
      <c r="N18" s="26">
        <f>N19+N20+N26+N21+N22+N27+N25</f>
        <v>257504</v>
      </c>
      <c r="O18" s="26">
        <f>O19+O20+O26+O27</f>
        <v>202000</v>
      </c>
      <c r="P18" s="30">
        <f>P19+P20+P26+P21+P22+P27+P25+P23+P24</f>
        <v>373214</v>
      </c>
      <c r="Q18" s="30">
        <f>Q19+Q20+Q26+Q21+Q22+Q27+Q25+Q23+Q24</f>
        <v>217000</v>
      </c>
      <c r="R18" s="108">
        <f>R19+R20+R26+R21+R22+R27+R25</f>
        <v>380000</v>
      </c>
      <c r="S18" s="147">
        <f>S19+S20+S26+S21+S22+S27+S25</f>
        <v>217000</v>
      </c>
      <c r="T18" s="30">
        <f>T19+T20+T26+T21+T22+T27+T25</f>
        <v>210000</v>
      </c>
      <c r="U18" s="146">
        <f t="shared" si="1"/>
        <v>184.75940594059406</v>
      </c>
      <c r="V18" s="146">
        <f t="shared" si="1"/>
        <v>58.143585181692</v>
      </c>
      <c r="W18" s="146">
        <f t="shared" si="1"/>
        <v>175.1152073732719</v>
      </c>
    </row>
    <row r="19" spans="1:23" ht="12.75">
      <c r="A19" s="21" t="s">
        <v>410</v>
      </c>
      <c r="C19" s="1">
        <v>2</v>
      </c>
      <c r="D19" s="1">
        <v>3</v>
      </c>
      <c r="E19" s="1">
        <v>4</v>
      </c>
      <c r="I19" s="1">
        <v>111</v>
      </c>
      <c r="J19" s="25">
        <v>3233</v>
      </c>
      <c r="K19" s="25" t="s">
        <v>210</v>
      </c>
      <c r="L19" s="25"/>
      <c r="M19" s="26">
        <v>17836</v>
      </c>
      <c r="N19" s="26">
        <v>27132</v>
      </c>
      <c r="O19" s="26">
        <v>27000</v>
      </c>
      <c r="P19" s="30">
        <v>40000</v>
      </c>
      <c r="Q19" s="148">
        <v>27000</v>
      </c>
      <c r="R19" s="266">
        <v>30000</v>
      </c>
      <c r="S19" s="147">
        <v>27000</v>
      </c>
      <c r="T19" s="147">
        <v>30000</v>
      </c>
      <c r="U19" s="148">
        <v>24000</v>
      </c>
      <c r="V19" s="148">
        <v>24000</v>
      </c>
      <c r="W19" s="148">
        <v>24000</v>
      </c>
    </row>
    <row r="20" spans="1:23" ht="12.75">
      <c r="A20" s="21" t="s">
        <v>410</v>
      </c>
      <c r="E20" s="1">
        <v>4</v>
      </c>
      <c r="I20" s="1">
        <v>111</v>
      </c>
      <c r="J20" s="25">
        <v>3291</v>
      </c>
      <c r="K20" s="25" t="s">
        <v>211</v>
      </c>
      <c r="L20" s="25"/>
      <c r="M20" s="26">
        <v>256959</v>
      </c>
      <c r="N20" s="26">
        <v>147172</v>
      </c>
      <c r="O20" s="26">
        <v>150000</v>
      </c>
      <c r="P20" s="30">
        <v>160500</v>
      </c>
      <c r="Q20" s="148">
        <v>150000</v>
      </c>
      <c r="R20" s="266">
        <v>160000</v>
      </c>
      <c r="S20" s="147">
        <v>150000</v>
      </c>
      <c r="T20" s="30">
        <v>150000</v>
      </c>
      <c r="U20" s="146">
        <f>P20/O20*100</f>
        <v>107</v>
      </c>
      <c r="V20" s="146">
        <f>Q20/P20*100</f>
        <v>93.45794392523365</v>
      </c>
      <c r="W20" s="146">
        <f>R20/Q20*100</f>
        <v>106.66666666666667</v>
      </c>
    </row>
    <row r="21" spans="1:23" ht="12.75">
      <c r="A21" s="21" t="s">
        <v>410</v>
      </c>
      <c r="I21" s="1">
        <v>111</v>
      </c>
      <c r="J21" s="44">
        <v>3291</v>
      </c>
      <c r="K21" s="44" t="s">
        <v>570</v>
      </c>
      <c r="L21" s="44"/>
      <c r="M21" s="45"/>
      <c r="N21" s="45">
        <v>0</v>
      </c>
      <c r="O21" s="45">
        <v>0</v>
      </c>
      <c r="P21" s="79">
        <v>107471</v>
      </c>
      <c r="Q21" s="148">
        <v>0</v>
      </c>
      <c r="R21" s="267">
        <v>150000</v>
      </c>
      <c r="S21" s="147">
        <v>0</v>
      </c>
      <c r="T21" s="30">
        <v>0</v>
      </c>
      <c r="U21" s="146"/>
      <c r="V21" s="146"/>
      <c r="W21" s="146"/>
    </row>
    <row r="22" spans="1:23" ht="12.75">
      <c r="A22" s="21" t="s">
        <v>410</v>
      </c>
      <c r="I22" s="1">
        <v>111</v>
      </c>
      <c r="J22" s="44">
        <v>3291</v>
      </c>
      <c r="K22" s="44" t="s">
        <v>610</v>
      </c>
      <c r="L22" s="44"/>
      <c r="M22" s="45"/>
      <c r="N22" s="45">
        <v>0</v>
      </c>
      <c r="O22" s="45">
        <v>0</v>
      </c>
      <c r="P22" s="79">
        <v>4938</v>
      </c>
      <c r="Q22" s="148">
        <v>0</v>
      </c>
      <c r="R22" s="267">
        <v>0</v>
      </c>
      <c r="S22" s="147">
        <v>0</v>
      </c>
      <c r="T22" s="30">
        <v>0</v>
      </c>
      <c r="U22" s="146"/>
      <c r="V22" s="146"/>
      <c r="W22" s="146"/>
    </row>
    <row r="23" spans="1:23" ht="12.75">
      <c r="A23" s="21"/>
      <c r="J23" s="44">
        <v>3291</v>
      </c>
      <c r="K23" s="44" t="s">
        <v>611</v>
      </c>
      <c r="L23" s="44"/>
      <c r="M23" s="45"/>
      <c r="N23" s="45">
        <v>0</v>
      </c>
      <c r="O23" s="45">
        <v>0</v>
      </c>
      <c r="P23" s="79">
        <v>23762</v>
      </c>
      <c r="Q23" s="148">
        <v>0</v>
      </c>
      <c r="R23" s="267"/>
      <c r="S23" s="147"/>
      <c r="T23" s="30">
        <v>0</v>
      </c>
      <c r="U23" s="146"/>
      <c r="V23" s="146"/>
      <c r="W23" s="146"/>
    </row>
    <row r="24" spans="1:23" ht="12.75">
      <c r="A24" s="21"/>
      <c r="J24" s="44">
        <v>3291</v>
      </c>
      <c r="K24" s="44" t="s">
        <v>612</v>
      </c>
      <c r="L24" s="44"/>
      <c r="M24" s="45"/>
      <c r="N24" s="45">
        <v>0</v>
      </c>
      <c r="O24" s="45">
        <v>0</v>
      </c>
      <c r="P24" s="79">
        <v>6543</v>
      </c>
      <c r="Q24" s="148">
        <v>0</v>
      </c>
      <c r="R24" s="267"/>
      <c r="S24" s="147"/>
      <c r="T24" s="30">
        <v>0</v>
      </c>
      <c r="U24" s="146"/>
      <c r="V24" s="146"/>
      <c r="W24" s="146"/>
    </row>
    <row r="25" spans="1:23" ht="12.75">
      <c r="A25" s="21" t="s">
        <v>410</v>
      </c>
      <c r="E25" s="1">
        <v>4</v>
      </c>
      <c r="I25" s="1">
        <v>111</v>
      </c>
      <c r="J25" s="44">
        <v>3291</v>
      </c>
      <c r="K25" s="44" t="s">
        <v>513</v>
      </c>
      <c r="L25" s="44"/>
      <c r="M25" s="45"/>
      <c r="N25" s="45">
        <v>36999</v>
      </c>
      <c r="O25" s="45">
        <v>0</v>
      </c>
      <c r="P25" s="79">
        <v>0</v>
      </c>
      <c r="Q25" s="148">
        <v>0</v>
      </c>
      <c r="R25" s="267">
        <v>0</v>
      </c>
      <c r="S25" s="147">
        <v>0</v>
      </c>
      <c r="T25" s="30">
        <v>0</v>
      </c>
      <c r="U25" s="146"/>
      <c r="V25" s="146"/>
      <c r="W25" s="146"/>
    </row>
    <row r="26" spans="1:23" ht="12.75">
      <c r="A26" s="21" t="s">
        <v>410</v>
      </c>
      <c r="E26" s="1">
        <v>4</v>
      </c>
      <c r="I26" s="1">
        <v>111</v>
      </c>
      <c r="J26" s="25">
        <v>3293</v>
      </c>
      <c r="K26" s="25" t="s">
        <v>213</v>
      </c>
      <c r="L26" s="25"/>
      <c r="M26" s="26">
        <v>49125</v>
      </c>
      <c r="N26" s="26">
        <v>38605</v>
      </c>
      <c r="O26" s="26">
        <v>20000</v>
      </c>
      <c r="P26" s="30">
        <v>25000</v>
      </c>
      <c r="Q26" s="148">
        <v>32000</v>
      </c>
      <c r="R26" s="108">
        <v>32000</v>
      </c>
      <c r="S26" s="147">
        <v>32000</v>
      </c>
      <c r="T26" s="30">
        <v>22000</v>
      </c>
      <c r="U26" s="146">
        <f>P26/O26*100</f>
        <v>125</v>
      </c>
      <c r="V26" s="146">
        <f>Q26/P26*100</f>
        <v>128</v>
      </c>
      <c r="W26" s="146">
        <f>R26/Q26*100</f>
        <v>100</v>
      </c>
    </row>
    <row r="27" spans="1:23" ht="13.5" thickBot="1">
      <c r="A27" s="21" t="s">
        <v>410</v>
      </c>
      <c r="E27" s="1">
        <v>4</v>
      </c>
      <c r="I27" s="1">
        <v>111</v>
      </c>
      <c r="J27" s="47">
        <v>3299</v>
      </c>
      <c r="K27" s="49" t="s">
        <v>476</v>
      </c>
      <c r="L27" s="50"/>
      <c r="M27" s="48"/>
      <c r="N27" s="48">
        <v>7596</v>
      </c>
      <c r="O27" s="48">
        <v>5000</v>
      </c>
      <c r="P27" s="80">
        <v>5000</v>
      </c>
      <c r="Q27" s="149">
        <v>8000</v>
      </c>
      <c r="R27" s="268">
        <v>8000</v>
      </c>
      <c r="S27" s="150">
        <v>8000</v>
      </c>
      <c r="T27" s="80">
        <v>8000</v>
      </c>
      <c r="U27" s="151"/>
      <c r="V27" s="151"/>
      <c r="W27" s="151"/>
    </row>
    <row r="28" spans="10:23" ht="12.75">
      <c r="J28" s="52"/>
      <c r="K28" s="152" t="s">
        <v>317</v>
      </c>
      <c r="L28" s="152"/>
      <c r="M28" s="153">
        <f aca="true" t="shared" si="2" ref="M28:T28">M17</f>
        <v>323920</v>
      </c>
      <c r="N28" s="153">
        <f t="shared" si="2"/>
        <v>257504</v>
      </c>
      <c r="O28" s="153">
        <f t="shared" si="2"/>
        <v>202000</v>
      </c>
      <c r="P28" s="153">
        <f t="shared" si="2"/>
        <v>373214</v>
      </c>
      <c r="Q28" s="154">
        <f t="shared" si="2"/>
        <v>217000</v>
      </c>
      <c r="R28" s="269">
        <f t="shared" si="2"/>
        <v>380000</v>
      </c>
      <c r="S28" s="154">
        <f t="shared" si="2"/>
        <v>217000</v>
      </c>
      <c r="T28" s="153">
        <f t="shared" si="2"/>
        <v>210000</v>
      </c>
      <c r="U28" s="155"/>
      <c r="V28" s="155"/>
      <c r="W28" s="155"/>
    </row>
    <row r="29" spans="10:23" ht="12.75">
      <c r="J29" s="36"/>
      <c r="K29" s="156"/>
      <c r="L29" s="156"/>
      <c r="M29" s="117"/>
      <c r="N29" s="117"/>
      <c r="O29" s="117"/>
      <c r="P29" s="117"/>
      <c r="Q29" s="157"/>
      <c r="R29" s="270"/>
      <c r="S29" s="157"/>
      <c r="T29" s="37"/>
      <c r="U29" s="158"/>
      <c r="V29" s="158"/>
      <c r="W29" s="158"/>
    </row>
    <row r="30" spans="1:23" ht="12.75">
      <c r="A30" s="8" t="s">
        <v>411</v>
      </c>
      <c r="B30" s="8"/>
      <c r="C30" s="8"/>
      <c r="D30" s="8"/>
      <c r="E30" s="8"/>
      <c r="F30" s="8"/>
      <c r="G30" s="8"/>
      <c r="H30" s="8"/>
      <c r="I30" s="8"/>
      <c r="J30" s="8" t="s">
        <v>138</v>
      </c>
      <c r="K30" s="8" t="s">
        <v>137</v>
      </c>
      <c r="L30" s="8"/>
      <c r="M30" s="18"/>
      <c r="N30" s="18"/>
      <c r="O30" s="18"/>
      <c r="P30" s="159"/>
      <c r="Q30" s="160"/>
      <c r="R30" s="271"/>
      <c r="S30" s="159"/>
      <c r="T30" s="159"/>
      <c r="U30" s="161"/>
      <c r="V30" s="161"/>
      <c r="W30" s="161"/>
    </row>
    <row r="31" spans="1:23" ht="12.75">
      <c r="A31" s="21" t="s">
        <v>411</v>
      </c>
      <c r="I31" s="1">
        <v>111</v>
      </c>
      <c r="J31" s="71">
        <v>3</v>
      </c>
      <c r="K31" s="71" t="s">
        <v>9</v>
      </c>
      <c r="L31" s="71"/>
      <c r="M31" s="84">
        <f aca="true" t="shared" si="3" ref="M31:T32">M32</f>
        <v>0</v>
      </c>
      <c r="N31" s="84">
        <f t="shared" si="3"/>
        <v>29405</v>
      </c>
      <c r="O31" s="84">
        <f t="shared" si="3"/>
        <v>10000</v>
      </c>
      <c r="P31" s="83">
        <f t="shared" si="3"/>
        <v>12000</v>
      </c>
      <c r="Q31" s="144">
        <f t="shared" si="3"/>
        <v>15000</v>
      </c>
      <c r="R31" s="108">
        <f t="shared" si="3"/>
        <v>60000</v>
      </c>
      <c r="S31" s="145">
        <f t="shared" si="3"/>
        <v>15000</v>
      </c>
      <c r="T31" s="83">
        <f t="shared" si="3"/>
        <v>25000</v>
      </c>
      <c r="U31" s="146">
        <f aca="true" t="shared" si="4" ref="U31:W33">P31/O31*100</f>
        <v>120</v>
      </c>
      <c r="V31" s="146">
        <f t="shared" si="4"/>
        <v>125</v>
      </c>
      <c r="W31" s="146">
        <f t="shared" si="4"/>
        <v>400</v>
      </c>
    </row>
    <row r="32" spans="1:23" ht="12.75">
      <c r="A32" s="21" t="s">
        <v>411</v>
      </c>
      <c r="I32" s="1">
        <v>111</v>
      </c>
      <c r="J32" s="25">
        <v>32</v>
      </c>
      <c r="K32" s="32" t="s">
        <v>41</v>
      </c>
      <c r="L32" s="115"/>
      <c r="M32" s="26">
        <f t="shared" si="3"/>
        <v>0</v>
      </c>
      <c r="N32" s="26">
        <f t="shared" si="3"/>
        <v>29405</v>
      </c>
      <c r="O32" s="26">
        <f t="shared" si="3"/>
        <v>10000</v>
      </c>
      <c r="P32" s="30">
        <f t="shared" si="3"/>
        <v>12000</v>
      </c>
      <c r="Q32" s="148">
        <f t="shared" si="3"/>
        <v>15000</v>
      </c>
      <c r="R32" s="108">
        <f t="shared" si="3"/>
        <v>60000</v>
      </c>
      <c r="S32" s="147">
        <f t="shared" si="3"/>
        <v>15000</v>
      </c>
      <c r="T32" s="30">
        <f t="shared" si="3"/>
        <v>25000</v>
      </c>
      <c r="U32" s="146">
        <f t="shared" si="4"/>
        <v>120</v>
      </c>
      <c r="V32" s="146">
        <f t="shared" si="4"/>
        <v>125</v>
      </c>
      <c r="W32" s="146">
        <f t="shared" si="4"/>
        <v>400</v>
      </c>
    </row>
    <row r="33" spans="1:23" s="315" customFormat="1" ht="13.5" thickBot="1">
      <c r="A33" s="373" t="s">
        <v>411</v>
      </c>
      <c r="E33" s="315">
        <v>4</v>
      </c>
      <c r="I33" s="315">
        <v>111</v>
      </c>
      <c r="J33" s="374">
        <v>3291</v>
      </c>
      <c r="K33" s="374" t="s">
        <v>335</v>
      </c>
      <c r="L33" s="374"/>
      <c r="M33" s="375">
        <v>0</v>
      </c>
      <c r="N33" s="375">
        <v>29405</v>
      </c>
      <c r="O33" s="375">
        <v>10000</v>
      </c>
      <c r="P33" s="376">
        <v>12000</v>
      </c>
      <c r="Q33" s="377">
        <v>15000</v>
      </c>
      <c r="R33" s="378">
        <v>60000</v>
      </c>
      <c r="S33" s="379">
        <v>15000</v>
      </c>
      <c r="T33" s="376">
        <v>25000</v>
      </c>
      <c r="U33" s="380">
        <f t="shared" si="4"/>
        <v>120</v>
      </c>
      <c r="V33" s="380">
        <f t="shared" si="4"/>
        <v>125</v>
      </c>
      <c r="W33" s="380">
        <f t="shared" si="4"/>
        <v>400</v>
      </c>
    </row>
    <row r="34" spans="10:23" ht="12.75">
      <c r="J34" s="152"/>
      <c r="K34" s="152" t="s">
        <v>317</v>
      </c>
      <c r="L34" s="152"/>
      <c r="M34" s="153">
        <f aca="true" t="shared" si="5" ref="M34:R34">M31</f>
        <v>0</v>
      </c>
      <c r="N34" s="153">
        <f t="shared" si="5"/>
        <v>29405</v>
      </c>
      <c r="O34" s="153">
        <f t="shared" si="5"/>
        <v>10000</v>
      </c>
      <c r="P34" s="153">
        <f t="shared" si="5"/>
        <v>12000</v>
      </c>
      <c r="Q34" s="154">
        <f>Q31</f>
        <v>15000</v>
      </c>
      <c r="R34" s="272">
        <f t="shared" si="5"/>
        <v>60000</v>
      </c>
      <c r="S34" s="154">
        <f>S31</f>
        <v>15000</v>
      </c>
      <c r="T34" s="153">
        <f>T31</f>
        <v>25000</v>
      </c>
      <c r="U34" s="162"/>
      <c r="V34" s="162"/>
      <c r="W34" s="162"/>
    </row>
    <row r="35" spans="10:23" ht="12.75">
      <c r="J35" s="156"/>
      <c r="K35" s="156"/>
      <c r="L35" s="156"/>
      <c r="M35" s="117"/>
      <c r="N35" s="117"/>
      <c r="O35" s="117"/>
      <c r="P35" s="117"/>
      <c r="Q35" s="163"/>
      <c r="R35" s="270"/>
      <c r="S35" s="163"/>
      <c r="T35" s="117"/>
      <c r="U35" s="164"/>
      <c r="V35" s="164"/>
      <c r="W35" s="164"/>
    </row>
    <row r="36" spans="1:23" ht="12.75">
      <c r="A36" s="7" t="s">
        <v>391</v>
      </c>
      <c r="B36" s="7"/>
      <c r="C36" s="7"/>
      <c r="D36" s="7"/>
      <c r="E36" s="7"/>
      <c r="F36" s="7"/>
      <c r="G36" s="7"/>
      <c r="H36" s="7"/>
      <c r="I36" s="7"/>
      <c r="J36" s="141" t="s">
        <v>130</v>
      </c>
      <c r="K36" s="141" t="s">
        <v>91</v>
      </c>
      <c r="L36" s="141"/>
      <c r="M36" s="17"/>
      <c r="N36" s="17"/>
      <c r="O36" s="17"/>
      <c r="P36" s="165"/>
      <c r="Q36" s="166"/>
      <c r="R36" s="273"/>
      <c r="S36" s="165"/>
      <c r="T36" s="165"/>
      <c r="U36" s="167"/>
      <c r="V36" s="167"/>
      <c r="W36" s="167"/>
    </row>
    <row r="37" spans="1:23" ht="12.75">
      <c r="A37" s="8" t="s">
        <v>412</v>
      </c>
      <c r="B37" s="8"/>
      <c r="C37" s="8"/>
      <c r="D37" s="8"/>
      <c r="E37" s="8"/>
      <c r="F37" s="8"/>
      <c r="G37" s="8"/>
      <c r="H37" s="8"/>
      <c r="I37" s="8"/>
      <c r="J37" s="8" t="s">
        <v>92</v>
      </c>
      <c r="K37" s="8" t="s">
        <v>93</v>
      </c>
      <c r="L37" s="8"/>
      <c r="M37" s="18"/>
      <c r="N37" s="18"/>
      <c r="O37" s="18"/>
      <c r="P37" s="159"/>
      <c r="Q37" s="160"/>
      <c r="R37" s="271"/>
      <c r="S37" s="159"/>
      <c r="T37" s="159"/>
      <c r="U37" s="161"/>
      <c r="V37" s="161"/>
      <c r="W37" s="161"/>
    </row>
    <row r="38" spans="1:23" ht="12.75">
      <c r="A38" s="65" t="s">
        <v>412</v>
      </c>
      <c r="I38" s="1">
        <v>111</v>
      </c>
      <c r="J38" s="71">
        <v>3</v>
      </c>
      <c r="K38" s="71" t="s">
        <v>9</v>
      </c>
      <c r="L38" s="71"/>
      <c r="M38" s="84">
        <f aca="true" t="shared" si="6" ref="M38:T39">M39</f>
        <v>22000</v>
      </c>
      <c r="N38" s="84">
        <f t="shared" si="6"/>
        <v>33986</v>
      </c>
      <c r="O38" s="83">
        <f t="shared" si="6"/>
        <v>34000</v>
      </c>
      <c r="P38" s="83">
        <f t="shared" si="6"/>
        <v>34005</v>
      </c>
      <c r="Q38" s="144">
        <f t="shared" si="6"/>
        <v>34000</v>
      </c>
      <c r="R38" s="108">
        <f t="shared" si="6"/>
        <v>40000</v>
      </c>
      <c r="S38" s="145">
        <f t="shared" si="6"/>
        <v>34000</v>
      </c>
      <c r="T38" s="83">
        <f t="shared" si="6"/>
        <v>36000</v>
      </c>
      <c r="U38" s="146">
        <f aca="true" t="shared" si="7" ref="U38:W40">P38/O38*100</f>
        <v>100.01470588235296</v>
      </c>
      <c r="V38" s="146">
        <f t="shared" si="7"/>
        <v>99.98529627995882</v>
      </c>
      <c r="W38" s="146">
        <f t="shared" si="7"/>
        <v>117.64705882352942</v>
      </c>
    </row>
    <row r="39" spans="1:23" ht="12.75">
      <c r="A39" s="65" t="s">
        <v>412</v>
      </c>
      <c r="I39" s="1">
        <v>111</v>
      </c>
      <c r="J39" s="25">
        <v>38</v>
      </c>
      <c r="K39" s="25" t="s">
        <v>52</v>
      </c>
      <c r="L39" s="25"/>
      <c r="M39" s="26">
        <f t="shared" si="6"/>
        <v>22000</v>
      </c>
      <c r="N39" s="26">
        <f t="shared" si="6"/>
        <v>33986</v>
      </c>
      <c r="O39" s="30">
        <f t="shared" si="6"/>
        <v>34000</v>
      </c>
      <c r="P39" s="30">
        <f t="shared" si="6"/>
        <v>34005</v>
      </c>
      <c r="Q39" s="148">
        <f t="shared" si="6"/>
        <v>34000</v>
      </c>
      <c r="R39" s="108">
        <f t="shared" si="6"/>
        <v>40000</v>
      </c>
      <c r="S39" s="147">
        <f t="shared" si="6"/>
        <v>34000</v>
      </c>
      <c r="T39" s="30">
        <f t="shared" si="6"/>
        <v>36000</v>
      </c>
      <c r="U39" s="146">
        <f t="shared" si="7"/>
        <v>100.01470588235296</v>
      </c>
      <c r="V39" s="146">
        <f t="shared" si="7"/>
        <v>99.98529627995882</v>
      </c>
      <c r="W39" s="146">
        <f t="shared" si="7"/>
        <v>117.64705882352942</v>
      </c>
    </row>
    <row r="40" spans="1:23" ht="13.5" thickBot="1">
      <c r="A40" s="65" t="s">
        <v>412</v>
      </c>
      <c r="B40" s="1">
        <v>1</v>
      </c>
      <c r="C40" s="1">
        <v>2</v>
      </c>
      <c r="E40" s="1">
        <v>4</v>
      </c>
      <c r="I40" s="1">
        <v>111</v>
      </c>
      <c r="J40" s="47">
        <v>381</v>
      </c>
      <c r="K40" s="49" t="s">
        <v>53</v>
      </c>
      <c r="L40" s="50"/>
      <c r="M40" s="48">
        <v>22000</v>
      </c>
      <c r="N40" s="48">
        <v>33986</v>
      </c>
      <c r="O40" s="80">
        <v>34000</v>
      </c>
      <c r="P40" s="80">
        <v>34005</v>
      </c>
      <c r="Q40" s="149">
        <v>34000</v>
      </c>
      <c r="R40" s="268">
        <v>40000</v>
      </c>
      <c r="S40" s="150">
        <v>34000</v>
      </c>
      <c r="T40" s="80">
        <v>36000</v>
      </c>
      <c r="U40" s="146">
        <f t="shared" si="7"/>
        <v>100.01470588235296</v>
      </c>
      <c r="V40" s="146">
        <f t="shared" si="7"/>
        <v>99.98529627995882</v>
      </c>
      <c r="W40" s="146">
        <f t="shared" si="7"/>
        <v>117.64705882352942</v>
      </c>
    </row>
    <row r="41" spans="10:23" ht="12.75">
      <c r="J41" s="152"/>
      <c r="K41" s="152" t="s">
        <v>317</v>
      </c>
      <c r="L41" s="152"/>
      <c r="M41" s="153">
        <f aca="true" t="shared" si="8" ref="M41:R41">M38</f>
        <v>22000</v>
      </c>
      <c r="N41" s="153">
        <f t="shared" si="8"/>
        <v>33986</v>
      </c>
      <c r="O41" s="153">
        <f t="shared" si="8"/>
        <v>34000</v>
      </c>
      <c r="P41" s="153">
        <f t="shared" si="8"/>
        <v>34005</v>
      </c>
      <c r="Q41" s="154">
        <f>Q38</f>
        <v>34000</v>
      </c>
      <c r="R41" s="272">
        <f t="shared" si="8"/>
        <v>40000</v>
      </c>
      <c r="S41" s="154">
        <f>S38</f>
        <v>34000</v>
      </c>
      <c r="T41" s="153">
        <f>T38</f>
        <v>36000</v>
      </c>
      <c r="U41" s="162"/>
      <c r="V41" s="162"/>
      <c r="W41" s="162"/>
    </row>
    <row r="42" spans="10:23" ht="12.75">
      <c r="J42" s="156"/>
      <c r="K42" s="156"/>
      <c r="L42" s="156"/>
      <c r="M42" s="117"/>
      <c r="N42" s="117"/>
      <c r="O42" s="117"/>
      <c r="P42" s="117"/>
      <c r="Q42" s="163"/>
      <c r="R42" s="270"/>
      <c r="S42" s="163"/>
      <c r="T42" s="117"/>
      <c r="U42" s="164"/>
      <c r="V42" s="164"/>
      <c r="W42" s="164"/>
    </row>
    <row r="43" spans="1:23" ht="12.75">
      <c r="A43" s="7" t="s">
        <v>392</v>
      </c>
      <c r="B43" s="7"/>
      <c r="C43" s="7"/>
      <c r="D43" s="7"/>
      <c r="E43" s="7"/>
      <c r="F43" s="7"/>
      <c r="G43" s="7"/>
      <c r="H43" s="7"/>
      <c r="I43" s="7"/>
      <c r="J43" s="141" t="s">
        <v>94</v>
      </c>
      <c r="K43" s="141" t="s">
        <v>95</v>
      </c>
      <c r="L43" s="141"/>
      <c r="M43" s="17"/>
      <c r="N43" s="17"/>
      <c r="O43" s="17"/>
      <c r="P43" s="165"/>
      <c r="Q43" s="166"/>
      <c r="R43" s="273"/>
      <c r="S43" s="165"/>
      <c r="T43" s="165"/>
      <c r="U43" s="167"/>
      <c r="V43" s="167"/>
      <c r="W43" s="167"/>
    </row>
    <row r="44" spans="1:23" ht="12.75">
      <c r="A44" s="8" t="s">
        <v>413</v>
      </c>
      <c r="B44" s="8"/>
      <c r="C44" s="8"/>
      <c r="D44" s="8"/>
      <c r="E44" s="8"/>
      <c r="F44" s="8"/>
      <c r="G44" s="8"/>
      <c r="H44" s="8"/>
      <c r="I44" s="8"/>
      <c r="J44" s="8" t="s">
        <v>92</v>
      </c>
      <c r="K44" s="8" t="s">
        <v>139</v>
      </c>
      <c r="L44" s="8"/>
      <c r="M44" s="18"/>
      <c r="N44" s="18"/>
      <c r="O44" s="18"/>
      <c r="P44" s="159"/>
      <c r="Q44" s="160"/>
      <c r="R44" s="271"/>
      <c r="S44" s="159"/>
      <c r="T44" s="159"/>
      <c r="U44" s="161"/>
      <c r="V44" s="161"/>
      <c r="W44" s="161"/>
    </row>
    <row r="45" spans="1:23" ht="12.75">
      <c r="A45" s="65" t="s">
        <v>413</v>
      </c>
      <c r="B45" s="21"/>
      <c r="C45" s="21"/>
      <c r="D45" s="21"/>
      <c r="E45" s="21"/>
      <c r="F45" s="21"/>
      <c r="G45" s="21"/>
      <c r="H45" s="21"/>
      <c r="I45" s="21">
        <v>111</v>
      </c>
      <c r="J45" s="113">
        <v>3</v>
      </c>
      <c r="K45" s="113" t="s">
        <v>9</v>
      </c>
      <c r="L45" s="113"/>
      <c r="M45" s="83">
        <f aca="true" t="shared" si="9" ref="M45:R45">M46+M50</f>
        <v>51000</v>
      </c>
      <c r="N45" s="83">
        <f t="shared" si="9"/>
        <v>95866</v>
      </c>
      <c r="O45" s="83">
        <f>O46+O50</f>
        <v>55000</v>
      </c>
      <c r="P45" s="83">
        <f t="shared" si="9"/>
        <v>78500</v>
      </c>
      <c r="Q45" s="144">
        <f>Q46+Q50</f>
        <v>63000</v>
      </c>
      <c r="R45" s="108">
        <f t="shared" si="9"/>
        <v>87300</v>
      </c>
      <c r="S45" s="145">
        <f>S46+S50</f>
        <v>105500</v>
      </c>
      <c r="T45" s="145">
        <f>T46+T50</f>
        <v>100500</v>
      </c>
      <c r="U45" s="146">
        <f aca="true" t="shared" si="10" ref="U45:U55">P45/O45*100</f>
        <v>142.72727272727272</v>
      </c>
      <c r="V45" s="146">
        <f aca="true" t="shared" si="11" ref="V45:V55">Q45/P45*100</f>
        <v>80.2547770700637</v>
      </c>
      <c r="W45" s="146">
        <f aca="true" t="shared" si="12" ref="W45:W55">R45/Q45*100</f>
        <v>138.57142857142856</v>
      </c>
    </row>
    <row r="46" spans="1:23" ht="12.75">
      <c r="A46" s="65" t="s">
        <v>413</v>
      </c>
      <c r="B46" s="21"/>
      <c r="C46" s="21"/>
      <c r="D46" s="21"/>
      <c r="E46" s="21"/>
      <c r="F46" s="21"/>
      <c r="G46" s="21"/>
      <c r="H46" s="21"/>
      <c r="I46" s="21">
        <v>111</v>
      </c>
      <c r="J46" s="25">
        <v>32</v>
      </c>
      <c r="K46" s="32" t="s">
        <v>41</v>
      </c>
      <c r="L46" s="75"/>
      <c r="M46" s="30">
        <f aca="true" t="shared" si="13" ref="M46:R46">M47+M49</f>
        <v>0</v>
      </c>
      <c r="N46" s="30">
        <f>N47+N49+N48</f>
        <v>90866</v>
      </c>
      <c r="O46" s="30">
        <f t="shared" si="13"/>
        <v>40000</v>
      </c>
      <c r="P46" s="30">
        <f>P47+P49+P48</f>
        <v>63500</v>
      </c>
      <c r="Q46" s="148">
        <f>Q47+Q49</f>
        <v>43000</v>
      </c>
      <c r="R46" s="108">
        <f t="shared" si="13"/>
        <v>47300</v>
      </c>
      <c r="S46" s="147">
        <f>S47+S49</f>
        <v>53500</v>
      </c>
      <c r="T46" s="30">
        <f>T47+T49</f>
        <v>53500</v>
      </c>
      <c r="U46" s="146">
        <f t="shared" si="10"/>
        <v>158.75</v>
      </c>
      <c r="V46" s="146">
        <f t="shared" si="11"/>
        <v>67.71653543307087</v>
      </c>
      <c r="W46" s="146">
        <f t="shared" si="12"/>
        <v>110.00000000000001</v>
      </c>
    </row>
    <row r="47" spans="1:23" ht="12.75">
      <c r="A47" s="65" t="s">
        <v>413</v>
      </c>
      <c r="B47" s="21"/>
      <c r="C47" s="21"/>
      <c r="D47" s="21"/>
      <c r="E47" s="21">
        <v>4</v>
      </c>
      <c r="F47" s="21"/>
      <c r="G47" s="21"/>
      <c r="H47" s="21"/>
      <c r="I47" s="21">
        <v>111</v>
      </c>
      <c r="J47" s="29">
        <v>3291</v>
      </c>
      <c r="K47" s="29" t="s">
        <v>305</v>
      </c>
      <c r="L47" s="29"/>
      <c r="M47" s="30">
        <v>0</v>
      </c>
      <c r="N47" s="30">
        <v>25355</v>
      </c>
      <c r="O47" s="30">
        <v>28000</v>
      </c>
      <c r="P47" s="30">
        <v>33500</v>
      </c>
      <c r="Q47" s="148">
        <v>28000</v>
      </c>
      <c r="R47" s="108">
        <v>33300</v>
      </c>
      <c r="S47" s="147">
        <v>33500</v>
      </c>
      <c r="T47" s="30">
        <v>33500</v>
      </c>
      <c r="U47" s="146">
        <f t="shared" si="10"/>
        <v>119.64285714285714</v>
      </c>
      <c r="V47" s="146">
        <f t="shared" si="11"/>
        <v>83.5820895522388</v>
      </c>
      <c r="W47" s="146">
        <f t="shared" si="12"/>
        <v>118.92857142857143</v>
      </c>
    </row>
    <row r="48" spans="1:23" ht="12.75">
      <c r="A48" s="65" t="s">
        <v>413</v>
      </c>
      <c r="B48" s="21"/>
      <c r="C48" s="21"/>
      <c r="D48" s="21"/>
      <c r="E48" s="21"/>
      <c r="F48" s="21"/>
      <c r="G48" s="21"/>
      <c r="H48" s="21"/>
      <c r="I48" s="21">
        <v>111</v>
      </c>
      <c r="J48" s="29">
        <v>3291</v>
      </c>
      <c r="K48" s="29" t="s">
        <v>477</v>
      </c>
      <c r="L48" s="29"/>
      <c r="M48" s="30"/>
      <c r="N48" s="30">
        <v>43511</v>
      </c>
      <c r="O48" s="30">
        <v>0</v>
      </c>
      <c r="P48" s="30">
        <v>0</v>
      </c>
      <c r="Q48" s="148"/>
      <c r="R48" s="108">
        <v>0</v>
      </c>
      <c r="S48" s="147">
        <v>0</v>
      </c>
      <c r="T48" s="30">
        <v>0</v>
      </c>
      <c r="U48" s="146"/>
      <c r="V48" s="146"/>
      <c r="W48" s="146"/>
    </row>
    <row r="49" spans="1:23" ht="12.75">
      <c r="A49" s="65" t="s">
        <v>413</v>
      </c>
      <c r="B49" s="21"/>
      <c r="C49" s="21"/>
      <c r="D49" s="21"/>
      <c r="E49" s="21">
        <v>4</v>
      </c>
      <c r="F49" s="21"/>
      <c r="G49" s="21"/>
      <c r="H49" s="21"/>
      <c r="I49" s="21">
        <v>111</v>
      </c>
      <c r="J49" s="29">
        <v>3221</v>
      </c>
      <c r="K49" s="29" t="s">
        <v>219</v>
      </c>
      <c r="L49" s="29"/>
      <c r="M49" s="30">
        <v>0</v>
      </c>
      <c r="N49" s="30">
        <v>22000</v>
      </c>
      <c r="O49" s="30">
        <v>12000</v>
      </c>
      <c r="P49" s="30">
        <v>30000</v>
      </c>
      <c r="Q49" s="148">
        <v>15000</v>
      </c>
      <c r="R49" s="108">
        <v>14000</v>
      </c>
      <c r="S49" s="147">
        <v>20000</v>
      </c>
      <c r="T49" s="30">
        <v>20000</v>
      </c>
      <c r="U49" s="146">
        <f t="shared" si="10"/>
        <v>250</v>
      </c>
      <c r="V49" s="146">
        <f t="shared" si="11"/>
        <v>50</v>
      </c>
      <c r="W49" s="146">
        <f t="shared" si="12"/>
        <v>93.33333333333333</v>
      </c>
    </row>
    <row r="50" spans="1:23" ht="12.75">
      <c r="A50" s="65" t="s">
        <v>413</v>
      </c>
      <c r="I50" s="21">
        <v>111</v>
      </c>
      <c r="J50" s="25">
        <v>38</v>
      </c>
      <c r="K50" s="25" t="s">
        <v>52</v>
      </c>
      <c r="L50" s="25"/>
      <c r="M50" s="26">
        <f>M51</f>
        <v>51000</v>
      </c>
      <c r="N50" s="30">
        <f>N51+N52+N54</f>
        <v>5000</v>
      </c>
      <c r="O50" s="30">
        <f>O51+O52+O54</f>
        <v>15000</v>
      </c>
      <c r="P50" s="30">
        <f>P51+P52+P54</f>
        <v>15000</v>
      </c>
      <c r="Q50" s="30">
        <f>Q51+Q52+Q54</f>
        <v>20000</v>
      </c>
      <c r="R50" s="108">
        <f>R51+R52+R54+R53</f>
        <v>40000</v>
      </c>
      <c r="S50" s="308">
        <f>S51+S52+S54+S53</f>
        <v>52000</v>
      </c>
      <c r="T50" s="308">
        <f>T51+T52+T54+T53</f>
        <v>47000</v>
      </c>
      <c r="U50" s="146">
        <f t="shared" si="10"/>
        <v>100</v>
      </c>
      <c r="V50" s="146">
        <f t="shared" si="11"/>
        <v>133.33333333333331</v>
      </c>
      <c r="W50" s="146">
        <f t="shared" si="12"/>
        <v>200</v>
      </c>
    </row>
    <row r="51" spans="1:23" ht="12.75">
      <c r="A51" s="65" t="s">
        <v>413</v>
      </c>
      <c r="B51" s="1">
        <v>1</v>
      </c>
      <c r="C51" s="1">
        <v>2</v>
      </c>
      <c r="E51" s="1">
        <v>4</v>
      </c>
      <c r="I51" s="21">
        <v>111</v>
      </c>
      <c r="J51" s="44">
        <v>3811</v>
      </c>
      <c r="K51" s="44" t="s">
        <v>238</v>
      </c>
      <c r="L51" s="44"/>
      <c r="M51" s="45">
        <v>51000</v>
      </c>
      <c r="N51" s="45">
        <v>0</v>
      </c>
      <c r="O51" s="45">
        <v>0</v>
      </c>
      <c r="P51" s="79">
        <v>0</v>
      </c>
      <c r="Q51" s="168">
        <v>0</v>
      </c>
      <c r="R51" s="267">
        <v>20000</v>
      </c>
      <c r="S51" s="169">
        <v>20000</v>
      </c>
      <c r="T51" s="79">
        <v>20000</v>
      </c>
      <c r="U51" s="146" t="e">
        <f t="shared" si="10"/>
        <v>#DIV/0!</v>
      </c>
      <c r="V51" s="146" t="e">
        <f t="shared" si="11"/>
        <v>#DIV/0!</v>
      </c>
      <c r="W51" s="146" t="e">
        <f t="shared" si="12"/>
        <v>#DIV/0!</v>
      </c>
    </row>
    <row r="52" spans="1:23" ht="12.75">
      <c r="A52" s="65" t="s">
        <v>413</v>
      </c>
      <c r="C52" s="1">
        <v>2</v>
      </c>
      <c r="I52" s="21">
        <v>111</v>
      </c>
      <c r="J52" s="25">
        <v>3811</v>
      </c>
      <c r="K52" s="25" t="s">
        <v>382</v>
      </c>
      <c r="L52" s="25"/>
      <c r="M52" s="26"/>
      <c r="N52" s="26">
        <v>5000</v>
      </c>
      <c r="O52" s="30">
        <v>5000</v>
      </c>
      <c r="P52" s="30">
        <v>5000</v>
      </c>
      <c r="Q52" s="148">
        <v>5000</v>
      </c>
      <c r="R52" s="108">
        <v>5000</v>
      </c>
      <c r="S52" s="147">
        <v>10000</v>
      </c>
      <c r="T52" s="30">
        <v>10000</v>
      </c>
      <c r="U52" s="146">
        <f t="shared" si="10"/>
        <v>100</v>
      </c>
      <c r="V52" s="146">
        <f t="shared" si="11"/>
        <v>100</v>
      </c>
      <c r="W52" s="146">
        <f t="shared" si="12"/>
        <v>100</v>
      </c>
    </row>
    <row r="53" spans="1:23" ht="12.75">
      <c r="A53" s="65"/>
      <c r="I53" s="21"/>
      <c r="J53" s="44">
        <v>3811</v>
      </c>
      <c r="K53" s="25" t="s">
        <v>571</v>
      </c>
      <c r="L53" s="44"/>
      <c r="M53" s="45"/>
      <c r="N53" s="45">
        <v>0</v>
      </c>
      <c r="O53" s="79">
        <v>0</v>
      </c>
      <c r="P53" s="79"/>
      <c r="Q53" s="168">
        <v>0</v>
      </c>
      <c r="R53" s="267">
        <v>5000</v>
      </c>
      <c r="S53" s="169">
        <v>7000</v>
      </c>
      <c r="T53" s="79">
        <v>7000</v>
      </c>
      <c r="U53" s="146" t="e">
        <f t="shared" si="10"/>
        <v>#DIV/0!</v>
      </c>
      <c r="V53" s="146" t="e">
        <f t="shared" si="11"/>
        <v>#DIV/0!</v>
      </c>
      <c r="W53" s="146" t="e">
        <f t="shared" si="12"/>
        <v>#DIV/0!</v>
      </c>
    </row>
    <row r="54" spans="1:23" ht="13.5" thickBot="1">
      <c r="A54" s="65" t="s">
        <v>413</v>
      </c>
      <c r="C54" s="1">
        <v>2</v>
      </c>
      <c r="I54" s="21">
        <v>111</v>
      </c>
      <c r="J54" s="47">
        <v>3811</v>
      </c>
      <c r="K54" s="47" t="s">
        <v>383</v>
      </c>
      <c r="L54" s="47"/>
      <c r="M54" s="48"/>
      <c r="N54" s="48">
        <v>0</v>
      </c>
      <c r="O54" s="80">
        <v>10000</v>
      </c>
      <c r="P54" s="80">
        <v>10000</v>
      </c>
      <c r="Q54" s="149">
        <v>15000</v>
      </c>
      <c r="R54" s="268">
        <v>10000</v>
      </c>
      <c r="S54" s="150">
        <v>15000</v>
      </c>
      <c r="T54" s="80">
        <v>10000</v>
      </c>
      <c r="U54" s="146">
        <f t="shared" si="10"/>
        <v>100</v>
      </c>
      <c r="V54" s="146">
        <f t="shared" si="11"/>
        <v>150</v>
      </c>
      <c r="W54" s="146">
        <f t="shared" si="12"/>
        <v>66.66666666666666</v>
      </c>
    </row>
    <row r="55" spans="10:23" ht="13.5" thickBot="1">
      <c r="J55" s="170"/>
      <c r="K55" s="170" t="s">
        <v>317</v>
      </c>
      <c r="L55" s="170"/>
      <c r="M55" s="171">
        <f aca="true" t="shared" si="14" ref="M55:R55">M45</f>
        <v>51000</v>
      </c>
      <c r="N55" s="171">
        <f t="shared" si="14"/>
        <v>95866</v>
      </c>
      <c r="O55" s="171">
        <f t="shared" si="14"/>
        <v>55000</v>
      </c>
      <c r="P55" s="171">
        <f t="shared" si="14"/>
        <v>78500</v>
      </c>
      <c r="Q55" s="154">
        <f>Q45</f>
        <v>63000</v>
      </c>
      <c r="R55" s="274">
        <f t="shared" si="14"/>
        <v>87300</v>
      </c>
      <c r="S55" s="154">
        <f>S45</f>
        <v>105500</v>
      </c>
      <c r="T55" s="153">
        <f>T45</f>
        <v>100500</v>
      </c>
      <c r="U55" s="146">
        <f t="shared" si="10"/>
        <v>142.72727272727272</v>
      </c>
      <c r="V55" s="146">
        <f t="shared" si="11"/>
        <v>80.2547770700637</v>
      </c>
      <c r="W55" s="146">
        <f t="shared" si="12"/>
        <v>138.57142857142856</v>
      </c>
    </row>
    <row r="56" spans="10:23" ht="13.5" thickBot="1">
      <c r="J56" s="172"/>
      <c r="K56" s="172" t="s">
        <v>320</v>
      </c>
      <c r="L56" s="172"/>
      <c r="M56" s="173">
        <f aca="true" t="shared" si="15" ref="M56:T56">M28+M34+M41+M55</f>
        <v>396920</v>
      </c>
      <c r="N56" s="173">
        <f>N28+N34+N41+N55</f>
        <v>416761</v>
      </c>
      <c r="O56" s="173">
        <f t="shared" si="15"/>
        <v>301000</v>
      </c>
      <c r="P56" s="173">
        <f t="shared" si="15"/>
        <v>497719</v>
      </c>
      <c r="Q56" s="174">
        <f t="shared" si="15"/>
        <v>329000</v>
      </c>
      <c r="R56" s="275">
        <f t="shared" si="15"/>
        <v>567300</v>
      </c>
      <c r="S56" s="174">
        <f t="shared" si="15"/>
        <v>371500</v>
      </c>
      <c r="T56" s="173">
        <f t="shared" si="15"/>
        <v>371500</v>
      </c>
      <c r="U56" s="175"/>
      <c r="V56" s="175"/>
      <c r="W56" s="175"/>
    </row>
    <row r="57" spans="10:23" ht="13.5" thickTop="1">
      <c r="J57" s="51"/>
      <c r="K57" s="176" t="s">
        <v>318</v>
      </c>
      <c r="L57" s="51"/>
      <c r="M57" s="177">
        <f aca="true" t="shared" si="16" ref="M57:T57">M56</f>
        <v>396920</v>
      </c>
      <c r="N57" s="177">
        <f t="shared" si="16"/>
        <v>416761</v>
      </c>
      <c r="O57" s="177">
        <f t="shared" si="16"/>
        <v>301000</v>
      </c>
      <c r="P57" s="177">
        <f t="shared" si="16"/>
        <v>497719</v>
      </c>
      <c r="Q57" s="178">
        <f t="shared" si="16"/>
        <v>329000</v>
      </c>
      <c r="R57" s="276">
        <f t="shared" si="16"/>
        <v>567300</v>
      </c>
      <c r="S57" s="178">
        <f t="shared" si="16"/>
        <v>371500</v>
      </c>
      <c r="T57" s="177">
        <f t="shared" si="16"/>
        <v>371500</v>
      </c>
      <c r="U57" s="179"/>
      <c r="V57" s="179"/>
      <c r="W57" s="179"/>
    </row>
    <row r="58" spans="13:23" ht="12.75">
      <c r="M58" s="16"/>
      <c r="N58" s="16"/>
      <c r="O58" s="16"/>
      <c r="P58" s="22"/>
      <c r="Q58" s="66"/>
      <c r="R58" s="277"/>
      <c r="S58" s="180"/>
      <c r="T58" s="22"/>
      <c r="U58" s="181"/>
      <c r="V58" s="181"/>
      <c r="W58" s="181"/>
    </row>
    <row r="59" spans="1:23" ht="12.75">
      <c r="A59" s="21"/>
      <c r="B59" s="21"/>
      <c r="C59" s="21"/>
      <c r="D59" s="21"/>
      <c r="E59" s="21"/>
      <c r="F59" s="21"/>
      <c r="G59" s="21"/>
      <c r="H59" s="21"/>
      <c r="I59" s="21"/>
      <c r="J59" s="138" t="s">
        <v>285</v>
      </c>
      <c r="K59" s="138" t="s">
        <v>284</v>
      </c>
      <c r="L59" s="138"/>
      <c r="M59" s="23"/>
      <c r="N59" s="23"/>
      <c r="O59" s="23"/>
      <c r="P59" s="23"/>
      <c r="Q59" s="182"/>
      <c r="R59" s="278"/>
      <c r="S59" s="23"/>
      <c r="T59" s="23"/>
      <c r="U59" s="184"/>
      <c r="V59" s="184"/>
      <c r="W59" s="184"/>
    </row>
    <row r="60" spans="1:23" ht="12.75">
      <c r="A60" s="21"/>
      <c r="B60" s="21"/>
      <c r="C60" s="21"/>
      <c r="D60" s="21"/>
      <c r="E60" s="21"/>
      <c r="F60" s="21"/>
      <c r="G60" s="21"/>
      <c r="H60" s="21"/>
      <c r="I60" s="21"/>
      <c r="J60" s="139" t="s">
        <v>142</v>
      </c>
      <c r="K60" s="139" t="s">
        <v>143</v>
      </c>
      <c r="L60" s="9"/>
      <c r="M60" s="19"/>
      <c r="N60" s="19"/>
      <c r="O60" s="19"/>
      <c r="P60" s="19"/>
      <c r="Q60" s="185"/>
      <c r="R60" s="279"/>
      <c r="S60" s="19"/>
      <c r="T60" s="19"/>
      <c r="U60" s="187"/>
      <c r="V60" s="187"/>
      <c r="W60" s="187"/>
    </row>
    <row r="61" spans="1:23" ht="12.75">
      <c r="A61" s="21"/>
      <c r="B61" s="21"/>
      <c r="C61" s="21"/>
      <c r="D61" s="21"/>
      <c r="E61" s="21"/>
      <c r="F61" s="21"/>
      <c r="G61" s="21"/>
      <c r="H61" s="21"/>
      <c r="I61" s="21">
        <v>100</v>
      </c>
      <c r="J61" s="21" t="s">
        <v>203</v>
      </c>
      <c r="K61" s="21" t="s">
        <v>108</v>
      </c>
      <c r="L61" s="21"/>
      <c r="M61" s="22"/>
      <c r="N61" s="22"/>
      <c r="O61" s="22"/>
      <c r="P61" s="22"/>
      <c r="Q61" s="180"/>
      <c r="R61" s="280"/>
      <c r="S61" s="180"/>
      <c r="T61" s="22"/>
      <c r="U61" s="189"/>
      <c r="V61" s="189"/>
      <c r="W61" s="189"/>
    </row>
    <row r="62" spans="1:23" ht="12.75">
      <c r="A62" s="7" t="s">
        <v>393</v>
      </c>
      <c r="B62" s="7"/>
      <c r="C62" s="7"/>
      <c r="D62" s="7"/>
      <c r="E62" s="7"/>
      <c r="F62" s="7"/>
      <c r="G62" s="7"/>
      <c r="H62" s="7"/>
      <c r="I62" s="7"/>
      <c r="J62" s="141" t="s">
        <v>141</v>
      </c>
      <c r="K62" s="141" t="s">
        <v>140</v>
      </c>
      <c r="L62" s="141"/>
      <c r="M62" s="17"/>
      <c r="N62" s="17"/>
      <c r="O62" s="17"/>
      <c r="P62" s="17"/>
      <c r="Q62" s="166"/>
      <c r="R62" s="273"/>
      <c r="S62" s="17"/>
      <c r="T62" s="17"/>
      <c r="U62" s="167"/>
      <c r="V62" s="167"/>
      <c r="W62" s="167"/>
    </row>
    <row r="63" spans="1:23" ht="12.75">
      <c r="A63" s="8" t="s">
        <v>414</v>
      </c>
      <c r="B63" s="8"/>
      <c r="C63" s="8"/>
      <c r="D63" s="8"/>
      <c r="E63" s="8"/>
      <c r="F63" s="8"/>
      <c r="G63" s="8"/>
      <c r="H63" s="8"/>
      <c r="I63" s="8">
        <v>112</v>
      </c>
      <c r="J63" s="8" t="s">
        <v>92</v>
      </c>
      <c r="K63" s="8" t="s">
        <v>204</v>
      </c>
      <c r="L63" s="8"/>
      <c r="M63" s="18"/>
      <c r="N63" s="18"/>
      <c r="O63" s="18"/>
      <c r="P63" s="18"/>
      <c r="Q63" s="160"/>
      <c r="R63" s="271"/>
      <c r="S63" s="18"/>
      <c r="T63" s="18"/>
      <c r="U63" s="161"/>
      <c r="V63" s="161"/>
      <c r="W63" s="161"/>
    </row>
    <row r="64" spans="1:23" ht="12.75">
      <c r="A64" s="65" t="s">
        <v>414</v>
      </c>
      <c r="I64" s="1">
        <v>112</v>
      </c>
      <c r="J64" s="71">
        <v>3</v>
      </c>
      <c r="K64" s="71" t="s">
        <v>9</v>
      </c>
      <c r="L64" s="71"/>
      <c r="M64" s="84">
        <f>M65+M77+M119</f>
        <v>1456776</v>
      </c>
      <c r="N64" s="84">
        <f>N65+N77+N119+N122+N110</f>
        <v>1348316</v>
      </c>
      <c r="O64" s="144">
        <f>O65+O77+O119+O127</f>
        <v>1339100</v>
      </c>
      <c r="P64" s="144">
        <f>P65+P77+P119+P127</f>
        <v>1894001</v>
      </c>
      <c r="Q64" s="144">
        <f>Q65+Q77+Q119</f>
        <v>1413900</v>
      </c>
      <c r="R64" s="108">
        <f>R65+R77+R119+R122</f>
        <v>1808200</v>
      </c>
      <c r="S64" s="145">
        <f>S65+S77+S119</f>
        <v>1830600</v>
      </c>
      <c r="T64" s="145">
        <f>T65+T77+T119</f>
        <v>1914700</v>
      </c>
      <c r="U64" s="146">
        <f aca="true" t="shared" si="17" ref="U64:U121">P64/O64*100</f>
        <v>141.43835411843776</v>
      </c>
      <c r="V64" s="146">
        <f aca="true" t="shared" si="18" ref="V64:V121">Q64/P64*100</f>
        <v>74.6514917362768</v>
      </c>
      <c r="W64" s="146">
        <f aca="true" t="shared" si="19" ref="W64:W121">R64/Q64*100</f>
        <v>127.88740363533489</v>
      </c>
    </row>
    <row r="65" spans="1:23" ht="12.75">
      <c r="A65" s="65" t="s">
        <v>414</v>
      </c>
      <c r="I65" s="1">
        <v>112</v>
      </c>
      <c r="J65" s="25">
        <v>31</v>
      </c>
      <c r="K65" s="25" t="s">
        <v>37</v>
      </c>
      <c r="L65" s="25"/>
      <c r="M65" s="26">
        <f aca="true" t="shared" si="20" ref="M65:T65">M66</f>
        <v>898249</v>
      </c>
      <c r="N65" s="26">
        <f t="shared" si="20"/>
        <v>779993</v>
      </c>
      <c r="O65" s="30">
        <f t="shared" si="20"/>
        <v>825500</v>
      </c>
      <c r="P65" s="30">
        <f t="shared" si="20"/>
        <v>976201</v>
      </c>
      <c r="Q65" s="148">
        <f t="shared" si="20"/>
        <v>825500</v>
      </c>
      <c r="R65" s="108">
        <f t="shared" si="20"/>
        <v>1185500</v>
      </c>
      <c r="S65" s="147">
        <f t="shared" si="20"/>
        <v>1229000</v>
      </c>
      <c r="T65" s="30">
        <f t="shared" si="20"/>
        <v>1285000</v>
      </c>
      <c r="U65" s="146">
        <f t="shared" si="17"/>
        <v>118.2557238037553</v>
      </c>
      <c r="V65" s="146">
        <f t="shared" si="18"/>
        <v>84.5625030091139</v>
      </c>
      <c r="W65" s="146">
        <f t="shared" si="19"/>
        <v>143.60993337371292</v>
      </c>
    </row>
    <row r="66" spans="1:23" ht="12.75">
      <c r="A66" s="65" t="s">
        <v>414</v>
      </c>
      <c r="I66" s="1">
        <v>112</v>
      </c>
      <c r="J66" s="68">
        <v>311</v>
      </c>
      <c r="K66" s="190" t="s">
        <v>222</v>
      </c>
      <c r="L66" s="69"/>
      <c r="M66" s="84">
        <f>M67+M70+M73+M75</f>
        <v>898249</v>
      </c>
      <c r="N66" s="84">
        <f>N67+N70+N73+N75+N69+N71+N72</f>
        <v>779993</v>
      </c>
      <c r="O66" s="83">
        <f>O67+O70+O73+O75+O72</f>
        <v>825500</v>
      </c>
      <c r="P66" s="83">
        <f>P67+P70+P73+P75+P72+P69+P71</f>
        <v>976201</v>
      </c>
      <c r="Q66" s="83">
        <f>Q67+Q70+Q73+Q75+Q72</f>
        <v>825500</v>
      </c>
      <c r="R66" s="108">
        <f>R67+R70+R73+R75+R69+R71+R72+R68+R74+R76</f>
        <v>1185500</v>
      </c>
      <c r="S66" s="83">
        <f>S67+S70+S73+S75+S69+S71+S72+S68+S74+S76</f>
        <v>1229000</v>
      </c>
      <c r="T66" s="83">
        <f>T67+T70+T73+T75+T69+T71+T72+T68+T74+T76</f>
        <v>1285000</v>
      </c>
      <c r="U66" s="191" t="e">
        <f>U67+U70+U73+U75+U69+U71+U72</f>
        <v>#DIV/0!</v>
      </c>
      <c r="V66" s="191">
        <f>V67+V70+V73+V75+V69+V71+V72</f>
        <v>266.7996983770229</v>
      </c>
      <c r="W66" s="191" t="e">
        <f>W67+W70+W73+W75+W69+W71+W72</f>
        <v>#DIV/0!</v>
      </c>
    </row>
    <row r="67" spans="1:23" ht="12.75">
      <c r="A67" s="65" t="s">
        <v>414</v>
      </c>
      <c r="B67" s="1">
        <v>1</v>
      </c>
      <c r="E67" s="1">
        <v>4</v>
      </c>
      <c r="I67" s="1">
        <v>112</v>
      </c>
      <c r="J67" s="25">
        <v>3111</v>
      </c>
      <c r="K67" s="25" t="s">
        <v>594</v>
      </c>
      <c r="L67" s="25"/>
      <c r="M67" s="26">
        <v>746763</v>
      </c>
      <c r="N67" s="26">
        <v>631934</v>
      </c>
      <c r="O67" s="30">
        <v>700000</v>
      </c>
      <c r="P67" s="30">
        <v>790000</v>
      </c>
      <c r="Q67" s="148">
        <v>700000</v>
      </c>
      <c r="R67" s="108">
        <v>550000</v>
      </c>
      <c r="S67" s="147">
        <v>550000</v>
      </c>
      <c r="T67" s="30">
        <v>600000</v>
      </c>
      <c r="U67" s="146">
        <f t="shared" si="17"/>
        <v>112.85714285714286</v>
      </c>
      <c r="V67" s="146">
        <f t="shared" si="18"/>
        <v>88.60759493670885</v>
      </c>
      <c r="W67" s="146">
        <f t="shared" si="19"/>
        <v>78.57142857142857</v>
      </c>
    </row>
    <row r="68" spans="1:23" ht="12.75">
      <c r="A68" s="65"/>
      <c r="J68" s="25">
        <v>3111</v>
      </c>
      <c r="K68" s="25" t="s">
        <v>595</v>
      </c>
      <c r="L68" s="25"/>
      <c r="M68" s="26"/>
      <c r="N68" s="26">
        <v>0</v>
      </c>
      <c r="O68" s="30">
        <v>0</v>
      </c>
      <c r="P68" s="30">
        <v>0</v>
      </c>
      <c r="Q68" s="148">
        <v>0</v>
      </c>
      <c r="R68" s="108">
        <v>426000</v>
      </c>
      <c r="S68" s="147">
        <v>426000</v>
      </c>
      <c r="T68" s="30">
        <v>430000</v>
      </c>
      <c r="U68" s="146"/>
      <c r="V68" s="146"/>
      <c r="W68" s="146"/>
    </row>
    <row r="69" spans="1:23" ht="12.75">
      <c r="A69" s="65" t="s">
        <v>414</v>
      </c>
      <c r="E69" s="1">
        <v>4</v>
      </c>
      <c r="I69" s="1">
        <v>112</v>
      </c>
      <c r="J69" s="25">
        <v>3113</v>
      </c>
      <c r="K69" s="25" t="s">
        <v>496</v>
      </c>
      <c r="L69" s="25"/>
      <c r="M69" s="26"/>
      <c r="N69" s="26">
        <v>0</v>
      </c>
      <c r="O69" s="30">
        <v>0</v>
      </c>
      <c r="P69" s="30">
        <v>5000</v>
      </c>
      <c r="Q69" s="148">
        <v>0</v>
      </c>
      <c r="R69" s="108">
        <v>6000</v>
      </c>
      <c r="S69" s="147">
        <v>5000</v>
      </c>
      <c r="T69" s="30">
        <v>5000</v>
      </c>
      <c r="U69" s="146"/>
      <c r="V69" s="146"/>
      <c r="W69" s="146"/>
    </row>
    <row r="70" spans="1:23" ht="12.75">
      <c r="A70" s="65" t="s">
        <v>414</v>
      </c>
      <c r="E70" s="1">
        <v>4</v>
      </c>
      <c r="I70" s="1">
        <v>112</v>
      </c>
      <c r="J70" s="25">
        <v>3121</v>
      </c>
      <c r="K70" s="25" t="s">
        <v>39</v>
      </c>
      <c r="L70" s="25"/>
      <c r="M70" s="26">
        <v>23000</v>
      </c>
      <c r="N70" s="26">
        <v>21500</v>
      </c>
      <c r="O70" s="30">
        <v>0</v>
      </c>
      <c r="P70" s="30">
        <v>22000</v>
      </c>
      <c r="Q70" s="148">
        <v>0</v>
      </c>
      <c r="R70" s="108">
        <v>22500</v>
      </c>
      <c r="S70" s="147">
        <v>22500</v>
      </c>
      <c r="T70" s="30">
        <v>22500</v>
      </c>
      <c r="U70" s="146" t="e">
        <f t="shared" si="17"/>
        <v>#DIV/0!</v>
      </c>
      <c r="V70" s="146">
        <f t="shared" si="18"/>
        <v>0</v>
      </c>
      <c r="W70" s="146" t="e">
        <f t="shared" si="19"/>
        <v>#DIV/0!</v>
      </c>
    </row>
    <row r="71" spans="1:23" ht="12.75">
      <c r="A71" s="65" t="s">
        <v>414</v>
      </c>
      <c r="C71" s="1">
        <v>2</v>
      </c>
      <c r="I71" s="1">
        <v>112</v>
      </c>
      <c r="J71" s="25">
        <v>3121</v>
      </c>
      <c r="K71" s="25" t="s">
        <v>478</v>
      </c>
      <c r="L71" s="25"/>
      <c r="M71" s="26"/>
      <c r="N71" s="26">
        <v>6004</v>
      </c>
      <c r="O71" s="30">
        <v>0</v>
      </c>
      <c r="P71" s="30">
        <v>20001</v>
      </c>
      <c r="Q71" s="148">
        <v>0</v>
      </c>
      <c r="R71" s="108">
        <v>10000</v>
      </c>
      <c r="S71" s="147">
        <v>10000</v>
      </c>
      <c r="T71" s="30">
        <v>10000</v>
      </c>
      <c r="U71" s="146" t="e">
        <f t="shared" si="17"/>
        <v>#DIV/0!</v>
      </c>
      <c r="V71" s="146"/>
      <c r="W71" s="146"/>
    </row>
    <row r="72" spans="1:23" ht="12.75">
      <c r="A72" s="65" t="s">
        <v>414</v>
      </c>
      <c r="C72" s="1">
        <v>2</v>
      </c>
      <c r="I72" s="1">
        <v>112</v>
      </c>
      <c r="J72" s="25">
        <v>3121</v>
      </c>
      <c r="K72" s="25" t="s">
        <v>479</v>
      </c>
      <c r="L72" s="25"/>
      <c r="M72" s="26"/>
      <c r="N72" s="26">
        <v>10382</v>
      </c>
      <c r="O72" s="30">
        <v>3000</v>
      </c>
      <c r="P72" s="30">
        <v>3000</v>
      </c>
      <c r="Q72" s="148">
        <v>3000</v>
      </c>
      <c r="R72" s="108">
        <v>0</v>
      </c>
      <c r="S72" s="147">
        <v>3000</v>
      </c>
      <c r="T72" s="30">
        <v>3000</v>
      </c>
      <c r="U72" s="146">
        <f t="shared" si="17"/>
        <v>100</v>
      </c>
      <c r="V72" s="146"/>
      <c r="W72" s="146"/>
    </row>
    <row r="73" spans="1:23" ht="12.75">
      <c r="A73" s="65" t="s">
        <v>414</v>
      </c>
      <c r="C73" s="1">
        <v>2</v>
      </c>
      <c r="E73" s="1">
        <v>4</v>
      </c>
      <c r="I73" s="1">
        <v>112</v>
      </c>
      <c r="J73" s="25">
        <v>3132</v>
      </c>
      <c r="K73" s="25" t="s">
        <v>596</v>
      </c>
      <c r="L73" s="25"/>
      <c r="M73" s="26">
        <v>115778</v>
      </c>
      <c r="N73" s="26">
        <v>99328</v>
      </c>
      <c r="O73" s="30">
        <v>110000</v>
      </c>
      <c r="P73" s="30">
        <v>122000</v>
      </c>
      <c r="Q73" s="148">
        <v>110000</v>
      </c>
      <c r="R73" s="108">
        <v>71000</v>
      </c>
      <c r="S73" s="147">
        <v>110000</v>
      </c>
      <c r="T73" s="30">
        <v>110000</v>
      </c>
      <c r="U73" s="146">
        <f t="shared" si="17"/>
        <v>110.9090909090909</v>
      </c>
      <c r="V73" s="146">
        <f t="shared" si="18"/>
        <v>90.1639344262295</v>
      </c>
      <c r="W73" s="146">
        <f t="shared" si="19"/>
        <v>64.54545454545455</v>
      </c>
    </row>
    <row r="74" spans="1:23" ht="12.75">
      <c r="A74" s="65"/>
      <c r="J74" s="25">
        <v>3132</v>
      </c>
      <c r="K74" s="25" t="s">
        <v>597</v>
      </c>
      <c r="L74" s="25"/>
      <c r="M74" s="26"/>
      <c r="N74" s="26">
        <v>0</v>
      </c>
      <c r="O74" s="30">
        <v>0</v>
      </c>
      <c r="P74" s="30">
        <v>0</v>
      </c>
      <c r="Q74" s="148">
        <v>0</v>
      </c>
      <c r="R74" s="108">
        <v>82000</v>
      </c>
      <c r="S74" s="147">
        <v>82000</v>
      </c>
      <c r="T74" s="30">
        <v>84000</v>
      </c>
      <c r="U74" s="146" t="e">
        <f t="shared" si="17"/>
        <v>#DIV/0!</v>
      </c>
      <c r="V74" s="146"/>
      <c r="W74" s="146"/>
    </row>
    <row r="75" spans="1:23" ht="12.75">
      <c r="A75" s="65" t="s">
        <v>414</v>
      </c>
      <c r="C75" s="1">
        <v>2</v>
      </c>
      <c r="E75" s="1">
        <v>4</v>
      </c>
      <c r="I75" s="1">
        <v>112</v>
      </c>
      <c r="J75" s="25">
        <v>3133</v>
      </c>
      <c r="K75" s="25" t="s">
        <v>598</v>
      </c>
      <c r="L75" s="25"/>
      <c r="M75" s="26">
        <v>12708</v>
      </c>
      <c r="N75" s="26">
        <v>10845</v>
      </c>
      <c r="O75" s="30">
        <v>12500</v>
      </c>
      <c r="P75" s="30">
        <v>14200</v>
      </c>
      <c r="Q75" s="148">
        <v>12500</v>
      </c>
      <c r="R75" s="108">
        <v>10000</v>
      </c>
      <c r="S75" s="147">
        <v>12500</v>
      </c>
      <c r="T75" s="30">
        <v>12500</v>
      </c>
      <c r="U75" s="146">
        <f t="shared" si="17"/>
        <v>113.6</v>
      </c>
      <c r="V75" s="146">
        <f t="shared" si="18"/>
        <v>88.02816901408451</v>
      </c>
      <c r="W75" s="146">
        <f t="shared" si="19"/>
        <v>80</v>
      </c>
    </row>
    <row r="76" spans="1:23" ht="12.75">
      <c r="A76" s="65"/>
      <c r="J76" s="25">
        <v>3133</v>
      </c>
      <c r="K76" s="25" t="s">
        <v>599</v>
      </c>
      <c r="L76" s="31"/>
      <c r="M76" s="26"/>
      <c r="N76" s="26">
        <v>0</v>
      </c>
      <c r="O76" s="30">
        <v>0</v>
      </c>
      <c r="P76" s="30">
        <v>0</v>
      </c>
      <c r="Q76" s="148">
        <v>0</v>
      </c>
      <c r="R76" s="108">
        <v>8000</v>
      </c>
      <c r="S76" s="147">
        <v>8000</v>
      </c>
      <c r="T76" s="30">
        <v>8000</v>
      </c>
      <c r="U76" s="146" t="e">
        <f t="shared" si="17"/>
        <v>#DIV/0!</v>
      </c>
      <c r="V76" s="146"/>
      <c r="W76" s="146"/>
    </row>
    <row r="77" spans="1:23" ht="12.75">
      <c r="A77" s="65" t="s">
        <v>414</v>
      </c>
      <c r="I77" s="1">
        <v>112</v>
      </c>
      <c r="J77" s="25">
        <v>32</v>
      </c>
      <c r="K77" s="32" t="s">
        <v>41</v>
      </c>
      <c r="L77" s="31"/>
      <c r="M77" s="26">
        <f>M78+M84+M89+M113</f>
        <v>535941</v>
      </c>
      <c r="N77" s="26">
        <f>N78+N84+N89+N113</f>
        <v>529040</v>
      </c>
      <c r="O77" s="30">
        <f aca="true" t="shared" si="21" ref="O77:T77">O78+O84+O89+O113+O110</f>
        <v>486600</v>
      </c>
      <c r="P77" s="30">
        <f t="shared" si="21"/>
        <v>877100</v>
      </c>
      <c r="Q77" s="30">
        <f t="shared" si="21"/>
        <v>557400</v>
      </c>
      <c r="R77" s="108">
        <f t="shared" si="21"/>
        <v>590700</v>
      </c>
      <c r="S77" s="147">
        <f t="shared" si="21"/>
        <v>570600</v>
      </c>
      <c r="T77" s="30">
        <f t="shared" si="21"/>
        <v>592700</v>
      </c>
      <c r="U77" s="146">
        <f t="shared" si="17"/>
        <v>180.2507192766132</v>
      </c>
      <c r="V77" s="146">
        <f t="shared" si="18"/>
        <v>63.55033633565158</v>
      </c>
      <c r="W77" s="146">
        <f t="shared" si="19"/>
        <v>105.97416576964478</v>
      </c>
    </row>
    <row r="78" spans="1:23" ht="12.75">
      <c r="A78" s="65" t="s">
        <v>414</v>
      </c>
      <c r="I78" s="1">
        <v>112</v>
      </c>
      <c r="J78" s="68">
        <v>321</v>
      </c>
      <c r="K78" s="68" t="s">
        <v>42</v>
      </c>
      <c r="L78" s="68"/>
      <c r="M78" s="84">
        <f>M79+M80+M82</f>
        <v>72690</v>
      </c>
      <c r="N78" s="84">
        <f>N79+N80+N82+N83</f>
        <v>60277</v>
      </c>
      <c r="O78" s="83">
        <f>O79+O80+O82+O83</f>
        <v>69000</v>
      </c>
      <c r="P78" s="83">
        <f>P79+P80+P82+P83</f>
        <v>74000</v>
      </c>
      <c r="Q78" s="83">
        <f>Q79+Q80+Q82+Q83</f>
        <v>69000</v>
      </c>
      <c r="R78" s="108">
        <f>R79+R80+R82+R83+R81</f>
        <v>71000</v>
      </c>
      <c r="S78" s="308">
        <f>S79+S80+S82+S83+S81</f>
        <v>72000</v>
      </c>
      <c r="T78" s="308">
        <f>T79+T80+T82+T83+T81</f>
        <v>74000</v>
      </c>
      <c r="U78" s="146">
        <f t="shared" si="17"/>
        <v>107.24637681159422</v>
      </c>
      <c r="V78" s="146">
        <f t="shared" si="18"/>
        <v>93.24324324324324</v>
      </c>
      <c r="W78" s="146">
        <f t="shared" si="19"/>
        <v>102.89855072463767</v>
      </c>
    </row>
    <row r="79" spans="1:23" ht="12.75">
      <c r="A79" s="65" t="s">
        <v>414</v>
      </c>
      <c r="E79" s="1">
        <v>4</v>
      </c>
      <c r="I79" s="1">
        <v>112</v>
      </c>
      <c r="J79" s="25">
        <v>3211</v>
      </c>
      <c r="K79" s="25" t="s">
        <v>216</v>
      </c>
      <c r="L79" s="25"/>
      <c r="M79" s="26">
        <v>14358</v>
      </c>
      <c r="N79" s="26">
        <v>19365</v>
      </c>
      <c r="O79" s="30">
        <v>20000</v>
      </c>
      <c r="P79" s="30">
        <v>20000</v>
      </c>
      <c r="Q79" s="148">
        <v>20000</v>
      </c>
      <c r="R79" s="108">
        <v>20000</v>
      </c>
      <c r="S79" s="147">
        <v>20000</v>
      </c>
      <c r="T79" s="30">
        <v>20000</v>
      </c>
      <c r="U79" s="146">
        <f t="shared" si="17"/>
        <v>100</v>
      </c>
      <c r="V79" s="146">
        <f t="shared" si="18"/>
        <v>100</v>
      </c>
      <c r="W79" s="146">
        <f t="shared" si="19"/>
        <v>100</v>
      </c>
    </row>
    <row r="80" spans="1:23" ht="12.75">
      <c r="A80" s="65" t="s">
        <v>414</v>
      </c>
      <c r="E80" s="1">
        <v>4</v>
      </c>
      <c r="I80" s="1">
        <v>112</v>
      </c>
      <c r="J80" s="25">
        <v>3212</v>
      </c>
      <c r="K80" s="25" t="s">
        <v>600</v>
      </c>
      <c r="L80" s="25"/>
      <c r="M80" s="26">
        <v>56212</v>
      </c>
      <c r="N80" s="26">
        <v>34020</v>
      </c>
      <c r="O80" s="30">
        <v>38000</v>
      </c>
      <c r="P80" s="30">
        <v>36000</v>
      </c>
      <c r="Q80" s="148">
        <v>38000</v>
      </c>
      <c r="R80" s="108">
        <v>37000</v>
      </c>
      <c r="S80" s="147">
        <v>38000</v>
      </c>
      <c r="T80" s="30">
        <v>40000</v>
      </c>
      <c r="U80" s="146">
        <f t="shared" si="17"/>
        <v>94.73684210526315</v>
      </c>
      <c r="V80" s="146">
        <f t="shared" si="18"/>
        <v>105.55555555555556</v>
      </c>
      <c r="W80" s="146">
        <f t="shared" si="19"/>
        <v>97.36842105263158</v>
      </c>
    </row>
    <row r="81" spans="1:23" ht="12.75">
      <c r="A81" s="65"/>
      <c r="J81" s="25">
        <v>3212</v>
      </c>
      <c r="K81" s="25" t="s">
        <v>601</v>
      </c>
      <c r="L81" s="25"/>
      <c r="M81" s="26"/>
      <c r="N81" s="26">
        <v>0</v>
      </c>
      <c r="O81" s="30">
        <v>0</v>
      </c>
      <c r="P81" s="30">
        <v>0</v>
      </c>
      <c r="Q81" s="148">
        <v>0</v>
      </c>
      <c r="R81" s="108">
        <v>3000</v>
      </c>
      <c r="S81" s="147">
        <v>3000</v>
      </c>
      <c r="T81" s="30">
        <v>3000</v>
      </c>
      <c r="U81" s="146" t="e">
        <f t="shared" si="17"/>
        <v>#DIV/0!</v>
      </c>
      <c r="V81" s="146" t="e">
        <f t="shared" si="18"/>
        <v>#DIV/0!</v>
      </c>
      <c r="W81" s="146" t="e">
        <f t="shared" si="19"/>
        <v>#DIV/0!</v>
      </c>
    </row>
    <row r="82" spans="1:23" ht="12.75">
      <c r="A82" s="65" t="s">
        <v>414</v>
      </c>
      <c r="E82" s="1">
        <v>4</v>
      </c>
      <c r="I82" s="1">
        <v>112</v>
      </c>
      <c r="J82" s="25">
        <v>3213</v>
      </c>
      <c r="K82" s="25" t="s">
        <v>218</v>
      </c>
      <c r="L82" s="25"/>
      <c r="M82" s="26">
        <v>2120</v>
      </c>
      <c r="N82" s="26">
        <v>1000</v>
      </c>
      <c r="O82" s="30">
        <v>4000</v>
      </c>
      <c r="P82" s="30">
        <v>7000</v>
      </c>
      <c r="Q82" s="148">
        <v>4000</v>
      </c>
      <c r="R82" s="108">
        <v>4000</v>
      </c>
      <c r="S82" s="147">
        <v>4000</v>
      </c>
      <c r="T82" s="30">
        <v>4000</v>
      </c>
      <c r="U82" s="146">
        <f t="shared" si="17"/>
        <v>175</v>
      </c>
      <c r="V82" s="146">
        <f t="shared" si="18"/>
        <v>57.14285714285714</v>
      </c>
      <c r="W82" s="146">
        <f t="shared" si="19"/>
        <v>100</v>
      </c>
    </row>
    <row r="83" spans="1:23" ht="12.75">
      <c r="A83" s="65" t="s">
        <v>414</v>
      </c>
      <c r="I83" s="1">
        <v>112</v>
      </c>
      <c r="J83" s="25">
        <v>3214</v>
      </c>
      <c r="K83" s="25" t="s">
        <v>480</v>
      </c>
      <c r="L83" s="25"/>
      <c r="M83" s="26"/>
      <c r="N83" s="26">
        <v>5892</v>
      </c>
      <c r="O83" s="30">
        <v>7000</v>
      </c>
      <c r="P83" s="30">
        <v>11000</v>
      </c>
      <c r="Q83" s="148">
        <v>7000</v>
      </c>
      <c r="R83" s="108">
        <v>7000</v>
      </c>
      <c r="S83" s="147">
        <v>7000</v>
      </c>
      <c r="T83" s="30">
        <v>7000</v>
      </c>
      <c r="U83" s="146">
        <f t="shared" si="17"/>
        <v>157.14285714285714</v>
      </c>
      <c r="V83" s="146">
        <f t="shared" si="18"/>
        <v>63.63636363636363</v>
      </c>
      <c r="W83" s="146">
        <f t="shared" si="19"/>
        <v>100</v>
      </c>
    </row>
    <row r="84" spans="1:23" ht="12.75">
      <c r="A84" s="65" t="s">
        <v>414</v>
      </c>
      <c r="I84" s="1">
        <v>112</v>
      </c>
      <c r="J84" s="68">
        <v>322</v>
      </c>
      <c r="K84" s="68" t="s">
        <v>96</v>
      </c>
      <c r="L84" s="68"/>
      <c r="M84" s="84">
        <f aca="true" t="shared" si="22" ref="M84:R84">M85+M86+M87</f>
        <v>104522</v>
      </c>
      <c r="N84" s="84">
        <f t="shared" si="22"/>
        <v>103928</v>
      </c>
      <c r="O84" s="83">
        <f t="shared" si="22"/>
        <v>131000</v>
      </c>
      <c r="P84" s="83">
        <f>P85+P86+P87+P88</f>
        <v>230150</v>
      </c>
      <c r="Q84" s="83">
        <f t="shared" si="22"/>
        <v>146000</v>
      </c>
      <c r="R84" s="108">
        <f t="shared" si="22"/>
        <v>146000</v>
      </c>
      <c r="S84" s="145">
        <f>S85+S86+S87+S88</f>
        <v>141200</v>
      </c>
      <c r="T84" s="145">
        <f>T85+T86+T87+T88</f>
        <v>168500</v>
      </c>
      <c r="U84" s="146">
        <f t="shared" si="17"/>
        <v>175.68702290076337</v>
      </c>
      <c r="V84" s="146">
        <f t="shared" si="18"/>
        <v>63.43688898544427</v>
      </c>
      <c r="W84" s="146">
        <f t="shared" si="19"/>
        <v>100</v>
      </c>
    </row>
    <row r="85" spans="1:23" ht="12.75">
      <c r="A85" s="65" t="s">
        <v>414</v>
      </c>
      <c r="E85" s="1">
        <v>4</v>
      </c>
      <c r="I85" s="1">
        <v>112</v>
      </c>
      <c r="J85" s="25">
        <v>3221</v>
      </c>
      <c r="K85" s="25" t="s">
        <v>219</v>
      </c>
      <c r="L85" s="25"/>
      <c r="M85" s="26">
        <v>33295</v>
      </c>
      <c r="N85" s="26">
        <v>32149</v>
      </c>
      <c r="O85" s="30">
        <v>36000</v>
      </c>
      <c r="P85" s="30">
        <v>50000</v>
      </c>
      <c r="Q85" s="148">
        <v>36000</v>
      </c>
      <c r="R85" s="108">
        <v>36000</v>
      </c>
      <c r="S85" s="147">
        <v>36000</v>
      </c>
      <c r="T85" s="30">
        <v>40000</v>
      </c>
      <c r="U85" s="146">
        <f t="shared" si="17"/>
        <v>138.88888888888889</v>
      </c>
      <c r="V85" s="146">
        <f t="shared" si="18"/>
        <v>72</v>
      </c>
      <c r="W85" s="146">
        <f t="shared" si="19"/>
        <v>100</v>
      </c>
    </row>
    <row r="86" spans="1:23" ht="12.75">
      <c r="A86" s="65" t="s">
        <v>414</v>
      </c>
      <c r="E86" s="1">
        <v>4</v>
      </c>
      <c r="I86" s="1">
        <v>112</v>
      </c>
      <c r="J86" s="25">
        <v>3223</v>
      </c>
      <c r="K86" s="32" t="s">
        <v>220</v>
      </c>
      <c r="L86" s="31"/>
      <c r="M86" s="26">
        <v>66119</v>
      </c>
      <c r="N86" s="26">
        <v>64657</v>
      </c>
      <c r="O86" s="30">
        <v>90000</v>
      </c>
      <c r="P86" s="30">
        <v>140000</v>
      </c>
      <c r="Q86" s="148">
        <v>100000</v>
      </c>
      <c r="R86" s="108">
        <v>100000</v>
      </c>
      <c r="S86" s="147">
        <v>100000</v>
      </c>
      <c r="T86" s="30">
        <v>120000</v>
      </c>
      <c r="U86" s="146">
        <f t="shared" si="17"/>
        <v>155.55555555555557</v>
      </c>
      <c r="V86" s="146">
        <f t="shared" si="18"/>
        <v>71.42857142857143</v>
      </c>
      <c r="W86" s="146">
        <f t="shared" si="19"/>
        <v>100</v>
      </c>
    </row>
    <row r="87" spans="1:23" ht="12.75">
      <c r="A87" s="65" t="s">
        <v>414</v>
      </c>
      <c r="E87" s="1">
        <v>4</v>
      </c>
      <c r="I87" s="1">
        <v>112</v>
      </c>
      <c r="J87" s="25">
        <v>3225</v>
      </c>
      <c r="K87" s="25" t="s">
        <v>221</v>
      </c>
      <c r="L87" s="25"/>
      <c r="M87" s="26">
        <v>5108</v>
      </c>
      <c r="N87" s="26">
        <v>7122</v>
      </c>
      <c r="O87" s="30">
        <v>5000</v>
      </c>
      <c r="P87" s="30">
        <v>40000</v>
      </c>
      <c r="Q87" s="148">
        <v>10000</v>
      </c>
      <c r="R87" s="108">
        <v>10000</v>
      </c>
      <c r="S87" s="147">
        <v>5000</v>
      </c>
      <c r="T87" s="30">
        <v>8000</v>
      </c>
      <c r="U87" s="146">
        <f t="shared" si="17"/>
        <v>800</v>
      </c>
      <c r="V87" s="146">
        <f t="shared" si="18"/>
        <v>25</v>
      </c>
      <c r="W87" s="146">
        <f t="shared" si="19"/>
        <v>100</v>
      </c>
    </row>
    <row r="88" spans="1:23" ht="12.75">
      <c r="A88" s="65"/>
      <c r="J88" s="25">
        <v>3227</v>
      </c>
      <c r="K88" s="25" t="s">
        <v>378</v>
      </c>
      <c r="L88" s="25"/>
      <c r="M88" s="26"/>
      <c r="N88" s="26">
        <v>0</v>
      </c>
      <c r="O88" s="30">
        <v>0</v>
      </c>
      <c r="P88" s="30">
        <v>150</v>
      </c>
      <c r="Q88" s="148">
        <v>0</v>
      </c>
      <c r="R88" s="108">
        <v>0</v>
      </c>
      <c r="S88" s="147">
        <v>200</v>
      </c>
      <c r="T88" s="30">
        <v>500</v>
      </c>
      <c r="U88" s="146" t="e">
        <f t="shared" si="17"/>
        <v>#DIV/0!</v>
      </c>
      <c r="V88" s="146">
        <f t="shared" si="18"/>
        <v>0</v>
      </c>
      <c r="W88" s="146" t="e">
        <f t="shared" si="19"/>
        <v>#DIV/0!</v>
      </c>
    </row>
    <row r="89" spans="1:23" ht="12.75">
      <c r="A89" s="65" t="s">
        <v>414</v>
      </c>
      <c r="I89" s="1">
        <v>112</v>
      </c>
      <c r="J89" s="68">
        <v>323</v>
      </c>
      <c r="K89" s="68" t="s">
        <v>44</v>
      </c>
      <c r="L89" s="68"/>
      <c r="M89" s="84">
        <f>M90+M91+M92+M93+M94+M100+M101+M102+M103+M108+M109</f>
        <v>235923</v>
      </c>
      <c r="N89" s="84">
        <f aca="true" t="shared" si="23" ref="N89:T89">N90+N91+N92+N93+N94+N100+N101+N102+N103+N108+N109+N105+N95+N98+N99+N104+N106+N107</f>
        <v>296552</v>
      </c>
      <c r="O89" s="83">
        <f t="shared" si="23"/>
        <v>228600</v>
      </c>
      <c r="P89" s="83">
        <f>P90+P91+P92+P93+P94+P100+P101+P102+P103+P108+P109+P105+P95+P98+P99+P104+P106+P107+P96+P97</f>
        <v>448450</v>
      </c>
      <c r="Q89" s="83">
        <f t="shared" si="23"/>
        <v>258400</v>
      </c>
      <c r="R89" s="108">
        <f t="shared" si="23"/>
        <v>278200</v>
      </c>
      <c r="S89" s="145">
        <f t="shared" si="23"/>
        <v>267400</v>
      </c>
      <c r="T89" s="145">
        <f t="shared" si="23"/>
        <v>261700</v>
      </c>
      <c r="U89" s="146">
        <f t="shared" si="17"/>
        <v>196.17235345581804</v>
      </c>
      <c r="V89" s="146">
        <f t="shared" si="18"/>
        <v>57.620693499832754</v>
      </c>
      <c r="W89" s="146">
        <f t="shared" si="19"/>
        <v>107.6625386996904</v>
      </c>
    </row>
    <row r="90" spans="1:23" ht="12.75">
      <c r="A90" s="65" t="s">
        <v>414</v>
      </c>
      <c r="C90" s="1">
        <v>2</v>
      </c>
      <c r="D90" s="1">
        <v>3</v>
      </c>
      <c r="E90" s="1">
        <v>4</v>
      </c>
      <c r="I90" s="1">
        <v>112</v>
      </c>
      <c r="J90" s="25">
        <v>3231</v>
      </c>
      <c r="K90" s="25" t="s">
        <v>223</v>
      </c>
      <c r="L90" s="68"/>
      <c r="M90" s="26">
        <v>56529</v>
      </c>
      <c r="N90" s="26">
        <v>54751</v>
      </c>
      <c r="O90" s="30">
        <v>52000</v>
      </c>
      <c r="P90" s="30">
        <v>75000</v>
      </c>
      <c r="Q90" s="148">
        <v>52000</v>
      </c>
      <c r="R90" s="108">
        <v>65000</v>
      </c>
      <c r="S90" s="147">
        <v>52000</v>
      </c>
      <c r="T90" s="30">
        <v>52000</v>
      </c>
      <c r="U90" s="146">
        <f t="shared" si="17"/>
        <v>144.23076923076923</v>
      </c>
      <c r="V90" s="146">
        <f t="shared" si="18"/>
        <v>69.33333333333334</v>
      </c>
      <c r="W90" s="146">
        <f t="shared" si="19"/>
        <v>125</v>
      </c>
    </row>
    <row r="91" spans="1:23" ht="12.75">
      <c r="A91" s="65" t="s">
        <v>414</v>
      </c>
      <c r="C91" s="1">
        <v>2</v>
      </c>
      <c r="D91" s="1">
        <v>3</v>
      </c>
      <c r="E91" s="1">
        <v>4</v>
      </c>
      <c r="I91" s="1">
        <v>112</v>
      </c>
      <c r="J91" s="25">
        <v>3232</v>
      </c>
      <c r="K91" s="25" t="s">
        <v>224</v>
      </c>
      <c r="L91" s="68"/>
      <c r="M91" s="26">
        <v>12606</v>
      </c>
      <c r="N91" s="26">
        <v>1625</v>
      </c>
      <c r="O91" s="30">
        <v>3200</v>
      </c>
      <c r="P91" s="30">
        <v>10000</v>
      </c>
      <c r="Q91" s="148">
        <v>3200</v>
      </c>
      <c r="R91" s="108">
        <v>5000</v>
      </c>
      <c r="S91" s="147">
        <v>3200</v>
      </c>
      <c r="T91" s="30">
        <v>4000</v>
      </c>
      <c r="U91" s="146">
        <f t="shared" si="17"/>
        <v>312.5</v>
      </c>
      <c r="V91" s="146">
        <f t="shared" si="18"/>
        <v>32</v>
      </c>
      <c r="W91" s="146">
        <f t="shared" si="19"/>
        <v>156.25</v>
      </c>
    </row>
    <row r="92" spans="1:23" ht="12.75">
      <c r="A92" s="65" t="s">
        <v>414</v>
      </c>
      <c r="C92" s="1">
        <v>2</v>
      </c>
      <c r="D92" s="1">
        <v>3</v>
      </c>
      <c r="E92" s="1">
        <v>4</v>
      </c>
      <c r="I92" s="1">
        <v>112</v>
      </c>
      <c r="J92" s="25">
        <v>3232</v>
      </c>
      <c r="K92" s="25" t="s">
        <v>365</v>
      </c>
      <c r="L92" s="68"/>
      <c r="M92" s="26">
        <v>12876</v>
      </c>
      <c r="N92" s="26">
        <v>10290</v>
      </c>
      <c r="O92" s="30">
        <v>6000</v>
      </c>
      <c r="P92" s="30">
        <v>45000</v>
      </c>
      <c r="Q92" s="148">
        <v>9600</v>
      </c>
      <c r="R92" s="108">
        <v>15000</v>
      </c>
      <c r="S92" s="147">
        <v>9600</v>
      </c>
      <c r="T92" s="30">
        <v>10000</v>
      </c>
      <c r="U92" s="146">
        <f t="shared" si="17"/>
        <v>750</v>
      </c>
      <c r="V92" s="146">
        <f t="shared" si="18"/>
        <v>21.333333333333336</v>
      </c>
      <c r="W92" s="146">
        <f t="shared" si="19"/>
        <v>156.25</v>
      </c>
    </row>
    <row r="93" spans="1:23" ht="12.75">
      <c r="A93" s="65" t="s">
        <v>414</v>
      </c>
      <c r="C93" s="1">
        <v>2</v>
      </c>
      <c r="D93" s="1">
        <v>3</v>
      </c>
      <c r="E93" s="1">
        <v>4</v>
      </c>
      <c r="I93" s="1">
        <v>112</v>
      </c>
      <c r="J93" s="25">
        <v>3233</v>
      </c>
      <c r="K93" s="25" t="s">
        <v>210</v>
      </c>
      <c r="L93" s="68"/>
      <c r="M93" s="26">
        <v>39617</v>
      </c>
      <c r="N93" s="26">
        <v>36340</v>
      </c>
      <c r="O93" s="30">
        <v>32000</v>
      </c>
      <c r="P93" s="30">
        <v>47000</v>
      </c>
      <c r="Q93" s="148">
        <v>35000</v>
      </c>
      <c r="R93" s="108">
        <v>35000</v>
      </c>
      <c r="S93" s="147">
        <v>35000</v>
      </c>
      <c r="T93" s="30">
        <v>35000</v>
      </c>
      <c r="U93" s="146">
        <f t="shared" si="17"/>
        <v>146.875</v>
      </c>
      <c r="V93" s="146">
        <f t="shared" si="18"/>
        <v>74.46808510638297</v>
      </c>
      <c r="W93" s="146">
        <f t="shared" si="19"/>
        <v>100</v>
      </c>
    </row>
    <row r="94" spans="1:23" ht="12.75">
      <c r="A94" s="65" t="s">
        <v>414</v>
      </c>
      <c r="C94" s="1">
        <v>2</v>
      </c>
      <c r="D94" s="1">
        <v>3</v>
      </c>
      <c r="E94" s="1">
        <v>4</v>
      </c>
      <c r="I94" s="1">
        <v>112</v>
      </c>
      <c r="J94" s="25">
        <v>3234</v>
      </c>
      <c r="K94" s="32" t="s">
        <v>225</v>
      </c>
      <c r="L94" s="69"/>
      <c r="M94" s="26">
        <v>4742</v>
      </c>
      <c r="N94" s="26">
        <v>8873</v>
      </c>
      <c r="O94" s="30">
        <v>8800</v>
      </c>
      <c r="P94" s="30">
        <v>32000</v>
      </c>
      <c r="Q94" s="148">
        <v>10000</v>
      </c>
      <c r="R94" s="108">
        <v>10000</v>
      </c>
      <c r="S94" s="147">
        <v>10000</v>
      </c>
      <c r="T94" s="30">
        <v>10000</v>
      </c>
      <c r="U94" s="146">
        <f t="shared" si="17"/>
        <v>363.6363636363636</v>
      </c>
      <c r="V94" s="146">
        <f t="shared" si="18"/>
        <v>31.25</v>
      </c>
      <c r="W94" s="146">
        <f t="shared" si="19"/>
        <v>100</v>
      </c>
    </row>
    <row r="95" spans="1:23" ht="12.75">
      <c r="A95" s="65" t="s">
        <v>414</v>
      </c>
      <c r="E95" s="1">
        <v>4</v>
      </c>
      <c r="I95" s="1">
        <v>112</v>
      </c>
      <c r="J95" s="25">
        <v>3234</v>
      </c>
      <c r="K95" s="32" t="s">
        <v>481</v>
      </c>
      <c r="L95" s="69"/>
      <c r="M95" s="26"/>
      <c r="N95" s="26">
        <v>25049</v>
      </c>
      <c r="O95" s="30">
        <v>0</v>
      </c>
      <c r="P95" s="30">
        <v>0</v>
      </c>
      <c r="Q95" s="148">
        <v>0</v>
      </c>
      <c r="R95" s="108">
        <v>0</v>
      </c>
      <c r="S95" s="147">
        <v>0</v>
      </c>
      <c r="T95" s="30">
        <v>0</v>
      </c>
      <c r="U95" s="146" t="e">
        <f t="shared" si="17"/>
        <v>#DIV/0!</v>
      </c>
      <c r="V95" s="146" t="e">
        <f t="shared" si="18"/>
        <v>#DIV/0!</v>
      </c>
      <c r="W95" s="146" t="e">
        <f t="shared" si="19"/>
        <v>#DIV/0!</v>
      </c>
    </row>
    <row r="96" spans="1:23" ht="12.75">
      <c r="A96" s="65"/>
      <c r="J96" s="25">
        <v>3234</v>
      </c>
      <c r="K96" s="32" t="s">
        <v>613</v>
      </c>
      <c r="L96" s="69"/>
      <c r="M96" s="26"/>
      <c r="N96" s="26">
        <v>0</v>
      </c>
      <c r="O96" s="30">
        <v>0</v>
      </c>
      <c r="P96" s="30">
        <v>3450</v>
      </c>
      <c r="Q96" s="148">
        <v>0</v>
      </c>
      <c r="R96" s="108">
        <v>0</v>
      </c>
      <c r="S96" s="147">
        <v>0</v>
      </c>
      <c r="T96" s="30">
        <v>0</v>
      </c>
      <c r="U96" s="146" t="e">
        <f t="shared" si="17"/>
        <v>#DIV/0!</v>
      </c>
      <c r="V96" s="146">
        <f t="shared" si="18"/>
        <v>0</v>
      </c>
      <c r="W96" s="146" t="e">
        <f t="shared" si="19"/>
        <v>#DIV/0!</v>
      </c>
    </row>
    <row r="97" spans="1:23" ht="12.75">
      <c r="A97" s="65"/>
      <c r="J97" s="25">
        <v>3234</v>
      </c>
      <c r="K97" s="32" t="s">
        <v>614</v>
      </c>
      <c r="L97" s="69"/>
      <c r="M97" s="26"/>
      <c r="N97" s="26">
        <v>0</v>
      </c>
      <c r="O97" s="30">
        <v>0</v>
      </c>
      <c r="P97" s="30">
        <v>3000</v>
      </c>
      <c r="Q97" s="148">
        <v>0</v>
      </c>
      <c r="R97" s="108">
        <v>0</v>
      </c>
      <c r="S97" s="147">
        <v>0</v>
      </c>
      <c r="T97" s="30">
        <v>0</v>
      </c>
      <c r="U97" s="146" t="e">
        <f t="shared" si="17"/>
        <v>#DIV/0!</v>
      </c>
      <c r="V97" s="146">
        <f t="shared" si="18"/>
        <v>0</v>
      </c>
      <c r="W97" s="146" t="e">
        <f t="shared" si="19"/>
        <v>#DIV/0!</v>
      </c>
    </row>
    <row r="98" spans="1:23" ht="12.75">
      <c r="A98" s="65" t="s">
        <v>414</v>
      </c>
      <c r="C98" s="1">
        <v>2</v>
      </c>
      <c r="I98" s="1">
        <v>112</v>
      </c>
      <c r="J98" s="25">
        <v>3236</v>
      </c>
      <c r="K98" s="32" t="s">
        <v>482</v>
      </c>
      <c r="L98" s="69"/>
      <c r="M98" s="26"/>
      <c r="N98" s="26">
        <v>3567</v>
      </c>
      <c r="O98" s="30">
        <v>3000</v>
      </c>
      <c r="P98" s="30">
        <v>10000</v>
      </c>
      <c r="Q98" s="148">
        <v>0</v>
      </c>
      <c r="R98" s="108">
        <v>3000</v>
      </c>
      <c r="S98" s="147">
        <v>3000</v>
      </c>
      <c r="T98" s="30">
        <v>3000</v>
      </c>
      <c r="U98" s="146">
        <f t="shared" si="17"/>
        <v>333.33333333333337</v>
      </c>
      <c r="V98" s="146">
        <f t="shared" si="18"/>
        <v>0</v>
      </c>
      <c r="W98" s="146" t="e">
        <f t="shared" si="19"/>
        <v>#DIV/0!</v>
      </c>
    </row>
    <row r="99" spans="1:23" ht="12.75">
      <c r="A99" s="65" t="s">
        <v>414</v>
      </c>
      <c r="C99" s="1">
        <v>2</v>
      </c>
      <c r="D99" s="1">
        <v>3</v>
      </c>
      <c r="I99" s="1">
        <v>112</v>
      </c>
      <c r="J99" s="25">
        <v>3236</v>
      </c>
      <c r="K99" s="32" t="s">
        <v>483</v>
      </c>
      <c r="L99" s="69"/>
      <c r="M99" s="26"/>
      <c r="N99" s="26">
        <v>7000</v>
      </c>
      <c r="O99" s="30">
        <v>0</v>
      </c>
      <c r="P99" s="30">
        <v>4000</v>
      </c>
      <c r="Q99" s="148">
        <v>5000</v>
      </c>
      <c r="R99" s="108">
        <v>9000</v>
      </c>
      <c r="S99" s="147">
        <v>9000</v>
      </c>
      <c r="T99" s="30">
        <v>9000</v>
      </c>
      <c r="U99" s="146" t="e">
        <f t="shared" si="17"/>
        <v>#DIV/0!</v>
      </c>
      <c r="V99" s="146">
        <f t="shared" si="18"/>
        <v>125</v>
      </c>
      <c r="W99" s="146">
        <f t="shared" si="19"/>
        <v>180</v>
      </c>
    </row>
    <row r="100" spans="1:23" s="315" customFormat="1" ht="12.75">
      <c r="A100" s="381" t="s">
        <v>414</v>
      </c>
      <c r="C100" s="315">
        <v>2</v>
      </c>
      <c r="D100" s="315">
        <v>3</v>
      </c>
      <c r="E100" s="315">
        <v>4</v>
      </c>
      <c r="I100" s="315">
        <v>112</v>
      </c>
      <c r="J100" s="306">
        <v>3237</v>
      </c>
      <c r="K100" s="382" t="s">
        <v>226</v>
      </c>
      <c r="L100" s="362"/>
      <c r="M100" s="307">
        <v>44737</v>
      </c>
      <c r="N100" s="307">
        <v>10083</v>
      </c>
      <c r="O100" s="308">
        <v>10000</v>
      </c>
      <c r="P100" s="308">
        <v>85000</v>
      </c>
      <c r="Q100" s="383">
        <v>10000</v>
      </c>
      <c r="R100" s="104">
        <v>30000</v>
      </c>
      <c r="S100" s="384">
        <v>10000</v>
      </c>
      <c r="T100" s="308">
        <v>20000</v>
      </c>
      <c r="U100" s="380">
        <f t="shared" si="17"/>
        <v>850</v>
      </c>
      <c r="V100" s="380">
        <f t="shared" si="18"/>
        <v>11.76470588235294</v>
      </c>
      <c r="W100" s="380">
        <f t="shared" si="19"/>
        <v>300</v>
      </c>
    </row>
    <row r="101" spans="1:23" ht="12.75">
      <c r="A101" s="65" t="s">
        <v>414</v>
      </c>
      <c r="C101" s="1">
        <v>2</v>
      </c>
      <c r="D101" s="1">
        <v>3</v>
      </c>
      <c r="E101" s="1">
        <v>4</v>
      </c>
      <c r="I101" s="1">
        <v>112</v>
      </c>
      <c r="J101" s="25">
        <v>3237</v>
      </c>
      <c r="K101" s="25" t="s">
        <v>227</v>
      </c>
      <c r="L101" s="68"/>
      <c r="M101" s="26">
        <v>24401</v>
      </c>
      <c r="N101" s="26">
        <v>30567</v>
      </c>
      <c r="O101" s="30">
        <v>25000</v>
      </c>
      <c r="P101" s="30">
        <v>20000</v>
      </c>
      <c r="Q101" s="148">
        <v>25000</v>
      </c>
      <c r="R101" s="108">
        <v>30000</v>
      </c>
      <c r="S101" s="147">
        <v>25000</v>
      </c>
      <c r="T101" s="30">
        <v>25000</v>
      </c>
      <c r="U101" s="146">
        <f t="shared" si="17"/>
        <v>80</v>
      </c>
      <c r="V101" s="146">
        <f t="shared" si="18"/>
        <v>125</v>
      </c>
      <c r="W101" s="146">
        <f t="shared" si="19"/>
        <v>120</v>
      </c>
    </row>
    <row r="102" spans="1:23" ht="12.75">
      <c r="A102" s="65" t="s">
        <v>414</v>
      </c>
      <c r="C102" s="1">
        <v>2</v>
      </c>
      <c r="D102" s="1">
        <v>3</v>
      </c>
      <c r="E102" s="1">
        <v>4</v>
      </c>
      <c r="I102" s="1">
        <v>112</v>
      </c>
      <c r="J102" s="25">
        <v>3237</v>
      </c>
      <c r="K102" s="25" t="s">
        <v>311</v>
      </c>
      <c r="L102" s="68"/>
      <c r="M102" s="26">
        <v>11570</v>
      </c>
      <c r="N102" s="26">
        <v>3295</v>
      </c>
      <c r="O102" s="30">
        <v>5000</v>
      </c>
      <c r="P102" s="30">
        <v>5000</v>
      </c>
      <c r="Q102" s="148">
        <v>5000</v>
      </c>
      <c r="R102" s="108">
        <v>15000</v>
      </c>
      <c r="S102" s="147">
        <v>5000</v>
      </c>
      <c r="T102" s="30">
        <v>5000</v>
      </c>
      <c r="U102" s="146">
        <f t="shared" si="17"/>
        <v>100</v>
      </c>
      <c r="V102" s="146">
        <f t="shared" si="18"/>
        <v>100</v>
      </c>
      <c r="W102" s="146">
        <f t="shared" si="19"/>
        <v>300</v>
      </c>
    </row>
    <row r="103" spans="1:23" ht="12.75">
      <c r="A103" s="65" t="s">
        <v>414</v>
      </c>
      <c r="C103" s="1">
        <v>2</v>
      </c>
      <c r="D103" s="1">
        <v>3</v>
      </c>
      <c r="E103" s="1">
        <v>4</v>
      </c>
      <c r="I103" s="1">
        <v>112</v>
      </c>
      <c r="J103" s="25">
        <v>3237</v>
      </c>
      <c r="K103" s="25" t="s">
        <v>336</v>
      </c>
      <c r="L103" s="68"/>
      <c r="M103" s="26">
        <v>4124</v>
      </c>
      <c r="N103" s="26">
        <v>9130</v>
      </c>
      <c r="O103" s="30">
        <v>10000</v>
      </c>
      <c r="P103" s="30">
        <v>11000</v>
      </c>
      <c r="Q103" s="148">
        <v>10000</v>
      </c>
      <c r="R103" s="108">
        <v>15000</v>
      </c>
      <c r="S103" s="147">
        <v>10000</v>
      </c>
      <c r="T103" s="30">
        <v>10000</v>
      </c>
      <c r="U103" s="146">
        <f t="shared" si="17"/>
        <v>110.00000000000001</v>
      </c>
      <c r="V103" s="146">
        <f t="shared" si="18"/>
        <v>90.9090909090909</v>
      </c>
      <c r="W103" s="146">
        <f t="shared" si="19"/>
        <v>150</v>
      </c>
    </row>
    <row r="104" spans="1:23" ht="12.75">
      <c r="A104" s="65" t="s">
        <v>414</v>
      </c>
      <c r="C104" s="1">
        <v>2</v>
      </c>
      <c r="I104" s="1">
        <v>112</v>
      </c>
      <c r="J104" s="25">
        <v>3237</v>
      </c>
      <c r="K104" s="25" t="s">
        <v>484</v>
      </c>
      <c r="L104" s="69"/>
      <c r="M104" s="26"/>
      <c r="N104" s="26">
        <v>1845</v>
      </c>
      <c r="O104" s="30">
        <v>3700</v>
      </c>
      <c r="P104" s="30">
        <v>3750</v>
      </c>
      <c r="Q104" s="148">
        <v>3700</v>
      </c>
      <c r="R104" s="108">
        <v>3700</v>
      </c>
      <c r="S104" s="147">
        <v>3700</v>
      </c>
      <c r="T104" s="30">
        <v>3700</v>
      </c>
      <c r="U104" s="146">
        <f t="shared" si="17"/>
        <v>101.35135135135135</v>
      </c>
      <c r="V104" s="146">
        <f t="shared" si="18"/>
        <v>98.66666666666667</v>
      </c>
      <c r="W104" s="146">
        <f t="shared" si="19"/>
        <v>100</v>
      </c>
    </row>
    <row r="105" spans="1:23" ht="12.75">
      <c r="A105" s="65" t="s">
        <v>414</v>
      </c>
      <c r="D105" s="1">
        <v>3</v>
      </c>
      <c r="E105" s="1">
        <v>4</v>
      </c>
      <c r="I105" s="1">
        <v>112</v>
      </c>
      <c r="J105" s="25">
        <v>3237</v>
      </c>
      <c r="K105" s="25" t="s">
        <v>228</v>
      </c>
      <c r="L105" s="69"/>
      <c r="M105" s="26"/>
      <c r="N105" s="26">
        <v>13705</v>
      </c>
      <c r="O105" s="30">
        <v>15000</v>
      </c>
      <c r="P105" s="30">
        <v>18000</v>
      </c>
      <c r="Q105" s="148">
        <v>15000</v>
      </c>
      <c r="R105" s="108">
        <v>15000</v>
      </c>
      <c r="S105" s="147">
        <v>15000</v>
      </c>
      <c r="T105" s="30">
        <v>10000</v>
      </c>
      <c r="U105" s="146">
        <f t="shared" si="17"/>
        <v>120</v>
      </c>
      <c r="V105" s="146">
        <f t="shared" si="18"/>
        <v>83.33333333333334</v>
      </c>
      <c r="W105" s="146"/>
    </row>
    <row r="106" spans="1:23" ht="12.75">
      <c r="A106" s="65" t="s">
        <v>414</v>
      </c>
      <c r="C106" s="1">
        <v>2</v>
      </c>
      <c r="I106" s="1">
        <v>112</v>
      </c>
      <c r="J106" s="25">
        <v>3237</v>
      </c>
      <c r="K106" s="25" t="s">
        <v>485</v>
      </c>
      <c r="L106" s="69"/>
      <c r="M106" s="26"/>
      <c r="N106" s="26">
        <v>0</v>
      </c>
      <c r="O106" s="30">
        <v>10000</v>
      </c>
      <c r="P106" s="30">
        <v>18750</v>
      </c>
      <c r="Q106" s="148">
        <v>10000</v>
      </c>
      <c r="R106" s="108">
        <v>5000</v>
      </c>
      <c r="S106" s="147">
        <v>10000</v>
      </c>
      <c r="T106" s="30">
        <v>5000</v>
      </c>
      <c r="U106" s="146">
        <f t="shared" si="17"/>
        <v>187.5</v>
      </c>
      <c r="V106" s="146">
        <f t="shared" si="18"/>
        <v>53.333333333333336</v>
      </c>
      <c r="W106" s="146"/>
    </row>
    <row r="107" spans="1:23" ht="12.75">
      <c r="A107" s="65" t="s">
        <v>414</v>
      </c>
      <c r="E107" s="1">
        <v>4</v>
      </c>
      <c r="I107" s="1">
        <v>112</v>
      </c>
      <c r="J107" s="25">
        <v>3237</v>
      </c>
      <c r="K107" s="32" t="s">
        <v>486</v>
      </c>
      <c r="L107" s="69"/>
      <c r="M107" s="26"/>
      <c r="N107" s="26">
        <v>64142</v>
      </c>
      <c r="O107" s="30">
        <v>30000</v>
      </c>
      <c r="P107" s="30">
        <v>30000</v>
      </c>
      <c r="Q107" s="148">
        <v>50000</v>
      </c>
      <c r="R107" s="108">
        <v>10000</v>
      </c>
      <c r="S107" s="147">
        <v>52000</v>
      </c>
      <c r="T107" s="30">
        <v>45000</v>
      </c>
      <c r="U107" s="146">
        <f t="shared" si="17"/>
        <v>100</v>
      </c>
      <c r="V107" s="146">
        <f t="shared" si="18"/>
        <v>166.66666666666669</v>
      </c>
      <c r="W107" s="146"/>
    </row>
    <row r="108" spans="1:23" ht="12.75">
      <c r="A108" s="65" t="s">
        <v>414</v>
      </c>
      <c r="C108" s="1">
        <v>2</v>
      </c>
      <c r="D108" s="1">
        <v>3</v>
      </c>
      <c r="E108" s="1">
        <v>4</v>
      </c>
      <c r="I108" s="1">
        <v>112</v>
      </c>
      <c r="J108" s="25">
        <v>3238</v>
      </c>
      <c r="K108" s="32" t="s">
        <v>229</v>
      </c>
      <c r="L108" s="69"/>
      <c r="M108" s="26">
        <v>8587</v>
      </c>
      <c r="N108" s="26">
        <v>14877</v>
      </c>
      <c r="O108" s="30">
        <v>12500</v>
      </c>
      <c r="P108" s="30">
        <v>12500</v>
      </c>
      <c r="Q108" s="148">
        <v>12500</v>
      </c>
      <c r="R108" s="108">
        <v>10000</v>
      </c>
      <c r="S108" s="147">
        <v>12500</v>
      </c>
      <c r="T108" s="30">
        <v>12500</v>
      </c>
      <c r="U108" s="146">
        <f t="shared" si="17"/>
        <v>100</v>
      </c>
      <c r="V108" s="146">
        <f t="shared" si="18"/>
        <v>100</v>
      </c>
      <c r="W108" s="146">
        <f t="shared" si="19"/>
        <v>80</v>
      </c>
    </row>
    <row r="109" spans="1:23" ht="12.75">
      <c r="A109" s="65" t="s">
        <v>414</v>
      </c>
      <c r="C109" s="1">
        <v>2</v>
      </c>
      <c r="D109" s="1">
        <v>3</v>
      </c>
      <c r="E109" s="1">
        <v>4</v>
      </c>
      <c r="I109" s="1">
        <v>112</v>
      </c>
      <c r="J109" s="25">
        <v>3239</v>
      </c>
      <c r="K109" s="32" t="s">
        <v>230</v>
      </c>
      <c r="L109" s="69"/>
      <c r="M109" s="26">
        <v>16134</v>
      </c>
      <c r="N109" s="26">
        <v>1413</v>
      </c>
      <c r="O109" s="30">
        <v>2400</v>
      </c>
      <c r="P109" s="30">
        <v>15000</v>
      </c>
      <c r="Q109" s="148">
        <v>2400</v>
      </c>
      <c r="R109" s="108">
        <v>2500</v>
      </c>
      <c r="S109" s="147">
        <v>2400</v>
      </c>
      <c r="T109" s="30">
        <v>2500</v>
      </c>
      <c r="U109" s="146">
        <f t="shared" si="17"/>
        <v>625</v>
      </c>
      <c r="V109" s="146">
        <f t="shared" si="18"/>
        <v>16</v>
      </c>
      <c r="W109" s="146">
        <f t="shared" si="19"/>
        <v>104.16666666666667</v>
      </c>
    </row>
    <row r="110" spans="1:23" ht="12.75">
      <c r="A110" s="65" t="s">
        <v>414</v>
      </c>
      <c r="I110" s="1">
        <v>112</v>
      </c>
      <c r="J110" s="68">
        <v>324</v>
      </c>
      <c r="K110" s="190" t="s">
        <v>514</v>
      </c>
      <c r="L110" s="69"/>
      <c r="M110" s="192"/>
      <c r="N110" s="27">
        <f aca="true" t="shared" si="24" ref="N110:T110">N111+N112</f>
        <v>4640</v>
      </c>
      <c r="O110" s="27">
        <f t="shared" si="24"/>
        <v>8500</v>
      </c>
      <c r="P110" s="27">
        <f t="shared" si="24"/>
        <v>10000</v>
      </c>
      <c r="Q110" s="27">
        <f t="shared" si="24"/>
        <v>8500</v>
      </c>
      <c r="R110" s="104">
        <f t="shared" si="24"/>
        <v>5000</v>
      </c>
      <c r="S110" s="305">
        <f t="shared" si="24"/>
        <v>8500</v>
      </c>
      <c r="T110" s="27">
        <f t="shared" si="24"/>
        <v>7000</v>
      </c>
      <c r="U110" s="146"/>
      <c r="V110" s="146"/>
      <c r="W110" s="146"/>
    </row>
    <row r="111" spans="1:23" ht="12.75">
      <c r="A111" s="65" t="s">
        <v>414</v>
      </c>
      <c r="E111" s="1">
        <v>4</v>
      </c>
      <c r="I111" s="1">
        <v>112</v>
      </c>
      <c r="J111" s="25">
        <v>32411</v>
      </c>
      <c r="K111" s="32" t="s">
        <v>515</v>
      </c>
      <c r="L111" s="69"/>
      <c r="M111" s="26"/>
      <c r="N111" s="26">
        <v>1192</v>
      </c>
      <c r="O111" s="30">
        <v>2000</v>
      </c>
      <c r="P111" s="30">
        <v>4000</v>
      </c>
      <c r="Q111" s="148">
        <v>2000</v>
      </c>
      <c r="R111" s="108">
        <v>3000</v>
      </c>
      <c r="S111" s="147">
        <v>2000</v>
      </c>
      <c r="T111" s="30">
        <v>2000</v>
      </c>
      <c r="U111" s="146"/>
      <c r="V111" s="146"/>
      <c r="W111" s="146"/>
    </row>
    <row r="112" spans="1:23" ht="12.75">
      <c r="A112" s="65" t="s">
        <v>414</v>
      </c>
      <c r="E112" s="1">
        <v>4</v>
      </c>
      <c r="I112" s="1">
        <v>112</v>
      </c>
      <c r="J112" s="25">
        <v>32412</v>
      </c>
      <c r="K112" s="32" t="s">
        <v>516</v>
      </c>
      <c r="L112" s="69"/>
      <c r="M112" s="26"/>
      <c r="N112" s="26">
        <v>3448</v>
      </c>
      <c r="O112" s="30">
        <v>6500</v>
      </c>
      <c r="P112" s="30">
        <v>6000</v>
      </c>
      <c r="Q112" s="148">
        <v>6500</v>
      </c>
      <c r="R112" s="108">
        <v>2000</v>
      </c>
      <c r="S112" s="147">
        <v>6500</v>
      </c>
      <c r="T112" s="30">
        <v>5000</v>
      </c>
      <c r="U112" s="146"/>
      <c r="V112" s="146"/>
      <c r="W112" s="146"/>
    </row>
    <row r="113" spans="1:23" ht="12.75">
      <c r="A113" s="65" t="s">
        <v>414</v>
      </c>
      <c r="I113" s="1">
        <v>112</v>
      </c>
      <c r="J113" s="68">
        <v>329</v>
      </c>
      <c r="K113" s="68" t="s">
        <v>105</v>
      </c>
      <c r="L113" s="68"/>
      <c r="M113" s="84">
        <f>M114+M115+M116+M118</f>
        <v>122806</v>
      </c>
      <c r="N113" s="145">
        <f aca="true" t="shared" si="25" ref="N113:T113">N114+N115+N116+N118+N117</f>
        <v>68283</v>
      </c>
      <c r="O113" s="145">
        <f t="shared" si="25"/>
        <v>49500</v>
      </c>
      <c r="P113" s="145">
        <f t="shared" si="25"/>
        <v>114500</v>
      </c>
      <c r="Q113" s="145">
        <f t="shared" si="25"/>
        <v>75500</v>
      </c>
      <c r="R113" s="359">
        <f t="shared" si="25"/>
        <v>90500</v>
      </c>
      <c r="S113" s="145">
        <f t="shared" si="25"/>
        <v>81500</v>
      </c>
      <c r="T113" s="83">
        <f t="shared" si="25"/>
        <v>81500</v>
      </c>
      <c r="U113" s="146">
        <f t="shared" si="17"/>
        <v>231.31313131313132</v>
      </c>
      <c r="V113" s="146">
        <f t="shared" si="18"/>
        <v>65.93886462882097</v>
      </c>
      <c r="W113" s="146">
        <f t="shared" si="19"/>
        <v>119.86754966887416</v>
      </c>
    </row>
    <row r="114" spans="1:23" ht="12.75">
      <c r="A114" s="65" t="s">
        <v>414</v>
      </c>
      <c r="E114" s="1">
        <v>4</v>
      </c>
      <c r="I114" s="1">
        <v>112</v>
      </c>
      <c r="J114" s="25">
        <v>3292</v>
      </c>
      <c r="K114" s="32" t="s">
        <v>231</v>
      </c>
      <c r="L114" s="69"/>
      <c r="M114" s="26">
        <v>22582</v>
      </c>
      <c r="N114" s="26">
        <v>15925</v>
      </c>
      <c r="O114" s="30">
        <v>16000</v>
      </c>
      <c r="P114" s="30">
        <v>25000</v>
      </c>
      <c r="Q114" s="148">
        <v>16000</v>
      </c>
      <c r="R114" s="108">
        <v>22000</v>
      </c>
      <c r="S114" s="147">
        <v>22000</v>
      </c>
      <c r="T114" s="30">
        <v>22000</v>
      </c>
      <c r="U114" s="146">
        <f t="shared" si="17"/>
        <v>156.25</v>
      </c>
      <c r="V114" s="146">
        <f t="shared" si="18"/>
        <v>64</v>
      </c>
      <c r="W114" s="146">
        <f t="shared" si="19"/>
        <v>137.5</v>
      </c>
    </row>
    <row r="115" spans="1:23" ht="12.75">
      <c r="A115" s="65" t="s">
        <v>414</v>
      </c>
      <c r="E115" s="1">
        <v>4</v>
      </c>
      <c r="I115" s="1">
        <v>112</v>
      </c>
      <c r="J115" s="25">
        <v>3293</v>
      </c>
      <c r="K115" s="32" t="s">
        <v>212</v>
      </c>
      <c r="L115" s="69"/>
      <c r="M115" s="26">
        <v>60292</v>
      </c>
      <c r="N115" s="26">
        <v>34860</v>
      </c>
      <c r="O115" s="30">
        <v>20000</v>
      </c>
      <c r="P115" s="30">
        <v>70000</v>
      </c>
      <c r="Q115" s="148">
        <v>40000</v>
      </c>
      <c r="R115" s="108">
        <v>50000</v>
      </c>
      <c r="S115" s="147">
        <v>40000</v>
      </c>
      <c r="T115" s="30">
        <v>40000</v>
      </c>
      <c r="U115" s="146">
        <f t="shared" si="17"/>
        <v>350</v>
      </c>
      <c r="V115" s="146">
        <f t="shared" si="18"/>
        <v>57.14285714285714</v>
      </c>
      <c r="W115" s="146">
        <f t="shared" si="19"/>
        <v>125</v>
      </c>
    </row>
    <row r="116" spans="1:23" ht="12.75">
      <c r="A116" s="65" t="s">
        <v>414</v>
      </c>
      <c r="E116" s="1">
        <v>4</v>
      </c>
      <c r="I116" s="1">
        <v>112</v>
      </c>
      <c r="J116" s="25">
        <v>3294</v>
      </c>
      <c r="K116" s="32" t="s">
        <v>232</v>
      </c>
      <c r="L116" s="69"/>
      <c r="M116" s="26">
        <v>1649</v>
      </c>
      <c r="N116" s="26">
        <v>2200</v>
      </c>
      <c r="O116" s="30">
        <v>2500</v>
      </c>
      <c r="P116" s="30">
        <v>2500</v>
      </c>
      <c r="Q116" s="148">
        <v>2500</v>
      </c>
      <c r="R116" s="108">
        <v>2500</v>
      </c>
      <c r="S116" s="147">
        <v>2500</v>
      </c>
      <c r="T116" s="30">
        <v>2500</v>
      </c>
      <c r="U116" s="146">
        <f t="shared" si="17"/>
        <v>100</v>
      </c>
      <c r="V116" s="146">
        <f t="shared" si="18"/>
        <v>100</v>
      </c>
      <c r="W116" s="146">
        <f t="shared" si="19"/>
        <v>100</v>
      </c>
    </row>
    <row r="117" spans="1:23" ht="12.75">
      <c r="A117" s="65" t="s">
        <v>414</v>
      </c>
      <c r="C117" s="1">
        <v>2</v>
      </c>
      <c r="I117" s="1">
        <v>112</v>
      </c>
      <c r="J117" s="25">
        <v>3295</v>
      </c>
      <c r="K117" s="32" t="s">
        <v>489</v>
      </c>
      <c r="L117" s="69"/>
      <c r="M117" s="26"/>
      <c r="N117" s="26">
        <v>15298</v>
      </c>
      <c r="O117" s="30">
        <v>10000</v>
      </c>
      <c r="P117" s="30">
        <v>12000</v>
      </c>
      <c r="Q117" s="148">
        <v>16000</v>
      </c>
      <c r="R117" s="108">
        <v>15000</v>
      </c>
      <c r="S117" s="147">
        <v>16000</v>
      </c>
      <c r="T117" s="30">
        <v>16000</v>
      </c>
      <c r="U117" s="146">
        <f t="shared" si="17"/>
        <v>120</v>
      </c>
      <c r="V117" s="146">
        <f t="shared" si="18"/>
        <v>133.33333333333331</v>
      </c>
      <c r="W117" s="146">
        <f t="shared" si="19"/>
        <v>93.75</v>
      </c>
    </row>
    <row r="118" spans="1:23" ht="12.75">
      <c r="A118" s="65" t="s">
        <v>414</v>
      </c>
      <c r="E118" s="1">
        <v>4</v>
      </c>
      <c r="I118" s="1">
        <v>112</v>
      </c>
      <c r="J118" s="25">
        <v>3299</v>
      </c>
      <c r="K118" s="25" t="s">
        <v>105</v>
      </c>
      <c r="L118" s="68"/>
      <c r="M118" s="26">
        <v>38283</v>
      </c>
      <c r="N118" s="26">
        <v>0</v>
      </c>
      <c r="O118" s="30">
        <v>1000</v>
      </c>
      <c r="P118" s="30">
        <v>5000</v>
      </c>
      <c r="Q118" s="148">
        <v>1000</v>
      </c>
      <c r="R118" s="108">
        <v>1000</v>
      </c>
      <c r="S118" s="147">
        <v>1000</v>
      </c>
      <c r="T118" s="30">
        <v>1000</v>
      </c>
      <c r="U118" s="146">
        <f t="shared" si="17"/>
        <v>500</v>
      </c>
      <c r="V118" s="146">
        <f t="shared" si="18"/>
        <v>20</v>
      </c>
      <c r="W118" s="146">
        <f t="shared" si="19"/>
        <v>100</v>
      </c>
    </row>
    <row r="119" spans="1:23" ht="12.75">
      <c r="A119" s="65" t="s">
        <v>414</v>
      </c>
      <c r="I119" s="1">
        <v>112</v>
      </c>
      <c r="J119" s="360">
        <v>34</v>
      </c>
      <c r="K119" s="361" t="s">
        <v>46</v>
      </c>
      <c r="L119" s="362"/>
      <c r="M119" s="363">
        <f aca="true" t="shared" si="26" ref="M119:T119">M120+M121</f>
        <v>22586</v>
      </c>
      <c r="N119" s="305">
        <f t="shared" si="26"/>
        <v>30543</v>
      </c>
      <c r="O119" s="305">
        <f t="shared" si="26"/>
        <v>27000</v>
      </c>
      <c r="P119" s="305">
        <f t="shared" si="26"/>
        <v>35000</v>
      </c>
      <c r="Q119" s="305">
        <f t="shared" si="26"/>
        <v>31000</v>
      </c>
      <c r="R119" s="365">
        <f t="shared" si="26"/>
        <v>28000</v>
      </c>
      <c r="S119" s="305">
        <f t="shared" si="26"/>
        <v>31000</v>
      </c>
      <c r="T119" s="27">
        <f t="shared" si="26"/>
        <v>37000</v>
      </c>
      <c r="U119" s="146">
        <f t="shared" si="17"/>
        <v>129.62962962962962</v>
      </c>
      <c r="V119" s="146">
        <f t="shared" si="18"/>
        <v>88.57142857142857</v>
      </c>
      <c r="W119" s="146">
        <f t="shared" si="19"/>
        <v>90.32258064516128</v>
      </c>
    </row>
    <row r="120" spans="1:23" ht="12.75">
      <c r="A120" s="65" t="s">
        <v>414</v>
      </c>
      <c r="E120" s="1">
        <v>4</v>
      </c>
      <c r="I120" s="1">
        <v>112</v>
      </c>
      <c r="J120" s="25">
        <v>3431</v>
      </c>
      <c r="K120" s="25" t="s">
        <v>233</v>
      </c>
      <c r="L120" s="25"/>
      <c r="M120" s="26">
        <v>11538</v>
      </c>
      <c r="N120" s="26">
        <v>17995</v>
      </c>
      <c r="O120" s="30">
        <v>19000</v>
      </c>
      <c r="P120" s="30">
        <v>25000</v>
      </c>
      <c r="Q120" s="148">
        <v>19000</v>
      </c>
      <c r="R120" s="108">
        <v>24000</v>
      </c>
      <c r="S120" s="147">
        <v>19000</v>
      </c>
      <c r="T120" s="30">
        <v>25000</v>
      </c>
      <c r="U120" s="146">
        <f t="shared" si="17"/>
        <v>131.57894736842107</v>
      </c>
      <c r="V120" s="146">
        <f t="shared" si="18"/>
        <v>76</v>
      </c>
      <c r="W120" s="146">
        <f t="shared" si="19"/>
        <v>126.3157894736842</v>
      </c>
    </row>
    <row r="121" spans="1:23" ht="12.75">
      <c r="A121" s="65" t="s">
        <v>414</v>
      </c>
      <c r="E121" s="1">
        <v>4</v>
      </c>
      <c r="I121" s="1">
        <v>112</v>
      </c>
      <c r="J121" s="44">
        <v>3439</v>
      </c>
      <c r="K121" s="44" t="s">
        <v>48</v>
      </c>
      <c r="L121" s="44"/>
      <c r="M121" s="45">
        <v>11048</v>
      </c>
      <c r="N121" s="45">
        <v>12548</v>
      </c>
      <c r="O121" s="79">
        <v>8000</v>
      </c>
      <c r="P121" s="79">
        <v>10000</v>
      </c>
      <c r="Q121" s="168">
        <v>12000</v>
      </c>
      <c r="R121" s="267">
        <v>4000</v>
      </c>
      <c r="S121" s="169">
        <v>12000</v>
      </c>
      <c r="T121" s="79">
        <v>12000</v>
      </c>
      <c r="U121" s="193">
        <f t="shared" si="17"/>
        <v>125</v>
      </c>
      <c r="V121" s="193">
        <f t="shared" si="18"/>
        <v>120</v>
      </c>
      <c r="W121" s="193">
        <f t="shared" si="19"/>
        <v>33.33333333333333</v>
      </c>
    </row>
    <row r="122" spans="1:23" ht="12.75">
      <c r="A122" s="65" t="s">
        <v>414</v>
      </c>
      <c r="I122" s="1">
        <v>112</v>
      </c>
      <c r="J122" s="68">
        <v>381</v>
      </c>
      <c r="K122" s="68" t="s">
        <v>53</v>
      </c>
      <c r="L122" s="71"/>
      <c r="M122" s="84"/>
      <c r="N122" s="83">
        <f aca="true" t="shared" si="27" ref="N122:T122">N123+N124+N125+N126</f>
        <v>4100</v>
      </c>
      <c r="O122" s="83">
        <f t="shared" si="27"/>
        <v>0</v>
      </c>
      <c r="P122" s="83">
        <f t="shared" si="27"/>
        <v>0</v>
      </c>
      <c r="Q122" s="83">
        <f t="shared" si="27"/>
        <v>0</v>
      </c>
      <c r="R122" s="108">
        <f t="shared" si="27"/>
        <v>4000</v>
      </c>
      <c r="S122" s="83">
        <f t="shared" si="27"/>
        <v>0</v>
      </c>
      <c r="T122" s="83">
        <f t="shared" si="27"/>
        <v>0</v>
      </c>
      <c r="U122" s="146"/>
      <c r="V122" s="146"/>
      <c r="W122" s="146"/>
    </row>
    <row r="123" spans="1:23" ht="12.75">
      <c r="A123" s="65" t="s">
        <v>414</v>
      </c>
      <c r="C123" s="1">
        <v>2</v>
      </c>
      <c r="I123" s="1">
        <v>112</v>
      </c>
      <c r="J123" s="25">
        <v>3811</v>
      </c>
      <c r="K123" s="25" t="s">
        <v>370</v>
      </c>
      <c r="L123" s="25"/>
      <c r="M123" s="26"/>
      <c r="N123" s="26">
        <v>0</v>
      </c>
      <c r="O123" s="26">
        <v>0</v>
      </c>
      <c r="P123" s="26">
        <v>0</v>
      </c>
      <c r="Q123" s="26">
        <v>0</v>
      </c>
      <c r="R123" s="108">
        <v>1000</v>
      </c>
      <c r="S123" s="30">
        <v>0</v>
      </c>
      <c r="T123" s="30">
        <v>0</v>
      </c>
      <c r="U123" s="146"/>
      <c r="V123" s="146"/>
      <c r="W123" s="146"/>
    </row>
    <row r="124" spans="1:23" ht="13.5" thickBot="1">
      <c r="A124" s="65" t="s">
        <v>414</v>
      </c>
      <c r="C124" s="1">
        <v>2</v>
      </c>
      <c r="I124" s="1">
        <v>112</v>
      </c>
      <c r="J124" s="25">
        <v>3811</v>
      </c>
      <c r="K124" s="25" t="s">
        <v>371</v>
      </c>
      <c r="L124" s="25"/>
      <c r="M124" s="26"/>
      <c r="N124" s="26">
        <v>1000</v>
      </c>
      <c r="O124" s="26">
        <v>0</v>
      </c>
      <c r="P124" s="26">
        <v>0</v>
      </c>
      <c r="Q124" s="26">
        <v>0</v>
      </c>
      <c r="R124" s="108">
        <v>1000</v>
      </c>
      <c r="S124" s="30">
        <v>0</v>
      </c>
      <c r="T124" s="30">
        <v>0</v>
      </c>
      <c r="U124" s="194"/>
      <c r="V124" s="194"/>
      <c r="W124" s="194"/>
    </row>
    <row r="125" spans="1:23" ht="12.75">
      <c r="A125" s="65" t="s">
        <v>414</v>
      </c>
      <c r="C125" s="1">
        <v>2</v>
      </c>
      <c r="I125" s="1">
        <v>112</v>
      </c>
      <c r="J125" s="25">
        <v>3811</v>
      </c>
      <c r="K125" s="25" t="s">
        <v>487</v>
      </c>
      <c r="L125" s="25"/>
      <c r="M125" s="26"/>
      <c r="N125" s="26">
        <v>2500</v>
      </c>
      <c r="O125" s="26">
        <v>0</v>
      </c>
      <c r="P125" s="26">
        <v>0</v>
      </c>
      <c r="Q125" s="26"/>
      <c r="R125" s="108">
        <v>2000</v>
      </c>
      <c r="S125" s="30">
        <v>0</v>
      </c>
      <c r="T125" s="30">
        <v>0</v>
      </c>
      <c r="U125" s="195"/>
      <c r="V125" s="195"/>
      <c r="W125" s="195"/>
    </row>
    <row r="126" spans="1:23" ht="12.75">
      <c r="A126" s="65" t="s">
        <v>414</v>
      </c>
      <c r="C126" s="1">
        <v>2</v>
      </c>
      <c r="I126" s="1">
        <v>112</v>
      </c>
      <c r="J126" s="98">
        <v>3811</v>
      </c>
      <c r="K126" s="98" t="s">
        <v>488</v>
      </c>
      <c r="L126" s="98"/>
      <c r="M126" s="99"/>
      <c r="N126" s="99">
        <v>600</v>
      </c>
      <c r="O126" s="99">
        <v>0</v>
      </c>
      <c r="P126" s="99">
        <v>0</v>
      </c>
      <c r="Q126" s="99"/>
      <c r="R126" s="281">
        <v>0</v>
      </c>
      <c r="S126" s="128">
        <v>0</v>
      </c>
      <c r="T126" s="128">
        <v>0</v>
      </c>
      <c r="U126" s="195"/>
      <c r="V126" s="195"/>
      <c r="W126" s="195"/>
    </row>
    <row r="127" spans="1:23" ht="12.75">
      <c r="A127" s="65" t="s">
        <v>414</v>
      </c>
      <c r="I127" s="1">
        <v>112</v>
      </c>
      <c r="J127" s="369">
        <v>514</v>
      </c>
      <c r="K127" s="369" t="s">
        <v>615</v>
      </c>
      <c r="L127" s="369"/>
      <c r="M127" s="99"/>
      <c r="N127" s="99">
        <v>0</v>
      </c>
      <c r="O127" s="99">
        <f aca="true" t="shared" si="28" ref="O127:T127">O128</f>
        <v>0</v>
      </c>
      <c r="P127" s="99">
        <f t="shared" si="28"/>
        <v>5700</v>
      </c>
      <c r="Q127" s="99">
        <f t="shared" si="28"/>
        <v>0</v>
      </c>
      <c r="R127" s="368">
        <f t="shared" si="28"/>
        <v>0</v>
      </c>
      <c r="S127" s="99">
        <f t="shared" si="28"/>
        <v>0</v>
      </c>
      <c r="T127" s="99">
        <f t="shared" si="28"/>
        <v>0</v>
      </c>
      <c r="U127" s="195"/>
      <c r="V127" s="195"/>
      <c r="W127" s="195"/>
    </row>
    <row r="128" spans="1:23" ht="13.5" thickBot="1">
      <c r="A128" s="65" t="s">
        <v>414</v>
      </c>
      <c r="I128" s="1">
        <v>112</v>
      </c>
      <c r="J128" s="98">
        <v>5141</v>
      </c>
      <c r="K128" s="98" t="s">
        <v>616</v>
      </c>
      <c r="L128" s="98"/>
      <c r="M128" s="99"/>
      <c r="N128" s="99">
        <v>0</v>
      </c>
      <c r="O128" s="99">
        <v>0</v>
      </c>
      <c r="P128" s="99">
        <v>5700</v>
      </c>
      <c r="Q128" s="99">
        <v>0</v>
      </c>
      <c r="R128" s="281">
        <v>0</v>
      </c>
      <c r="S128" s="128">
        <v>0</v>
      </c>
      <c r="T128" s="128">
        <v>0</v>
      </c>
      <c r="U128" s="195"/>
      <c r="V128" s="195"/>
      <c r="W128" s="195"/>
    </row>
    <row r="129" spans="10:23" ht="12.75">
      <c r="J129" s="196"/>
      <c r="K129" s="196" t="s">
        <v>317</v>
      </c>
      <c r="L129" s="196"/>
      <c r="M129" s="197">
        <f aca="true" t="shared" si="29" ref="M129:R129">M64</f>
        <v>1456776</v>
      </c>
      <c r="N129" s="197">
        <f>N64</f>
        <v>1348316</v>
      </c>
      <c r="O129" s="197">
        <f t="shared" si="29"/>
        <v>1339100</v>
      </c>
      <c r="P129" s="197">
        <f t="shared" si="29"/>
        <v>1894001</v>
      </c>
      <c r="Q129" s="198">
        <f>Q64</f>
        <v>1413900</v>
      </c>
      <c r="R129" s="282">
        <f t="shared" si="29"/>
        <v>1808200</v>
      </c>
      <c r="S129" s="198">
        <f>S64</f>
        <v>1830600</v>
      </c>
      <c r="T129" s="197">
        <f>T64</f>
        <v>1914700</v>
      </c>
      <c r="U129" s="199"/>
      <c r="V129" s="199"/>
      <c r="W129" s="199"/>
    </row>
    <row r="130" spans="10:23" ht="12.75">
      <c r="J130" s="200"/>
      <c r="K130" s="200"/>
      <c r="L130" s="200"/>
      <c r="M130" s="201"/>
      <c r="N130" s="201"/>
      <c r="O130" s="201"/>
      <c r="P130" s="117"/>
      <c r="Q130" s="202"/>
      <c r="R130" s="283"/>
      <c r="S130" s="163"/>
      <c r="T130" s="117"/>
      <c r="U130" s="203"/>
      <c r="V130" s="203"/>
      <c r="W130" s="203"/>
    </row>
    <row r="131" spans="1:23" ht="12.75">
      <c r="A131" s="8" t="s">
        <v>415</v>
      </c>
      <c r="B131" s="8"/>
      <c r="C131" s="8"/>
      <c r="D131" s="8"/>
      <c r="E131" s="8"/>
      <c r="F131" s="8"/>
      <c r="G131" s="8"/>
      <c r="H131" s="8"/>
      <c r="I131" s="8">
        <v>112</v>
      </c>
      <c r="J131" s="8" t="s">
        <v>138</v>
      </c>
      <c r="K131" s="8" t="s">
        <v>279</v>
      </c>
      <c r="L131" s="8"/>
      <c r="M131" s="18"/>
      <c r="N131" s="18"/>
      <c r="O131" s="18"/>
      <c r="P131" s="18"/>
      <c r="Q131" s="160"/>
      <c r="R131" s="271"/>
      <c r="S131" s="160"/>
      <c r="T131" s="18"/>
      <c r="U131" s="161"/>
      <c r="V131" s="161"/>
      <c r="W131" s="161"/>
    </row>
    <row r="132" spans="1:23" ht="12.75">
      <c r="A132" s="65" t="s">
        <v>415</v>
      </c>
      <c r="I132" s="1">
        <v>112</v>
      </c>
      <c r="J132" s="71">
        <v>3</v>
      </c>
      <c r="K132" s="71" t="s">
        <v>9</v>
      </c>
      <c r="L132" s="71"/>
      <c r="M132" s="84">
        <f aca="true" t="shared" si="30" ref="M132:T133">M133</f>
        <v>52528</v>
      </c>
      <c r="N132" s="145">
        <f t="shared" si="30"/>
        <v>19406</v>
      </c>
      <c r="O132" s="145">
        <f t="shared" si="30"/>
        <v>10000</v>
      </c>
      <c r="P132" s="145">
        <f t="shared" si="30"/>
        <v>65000</v>
      </c>
      <c r="Q132" s="145">
        <f t="shared" si="30"/>
        <v>10000</v>
      </c>
      <c r="R132" s="359">
        <f t="shared" si="30"/>
        <v>15000</v>
      </c>
      <c r="S132" s="145">
        <f t="shared" si="30"/>
        <v>10000</v>
      </c>
      <c r="T132" s="83">
        <f t="shared" si="30"/>
        <v>15000</v>
      </c>
      <c r="U132" s="146">
        <f aca="true" t="shared" si="31" ref="U132:W136">P132/O132*100</f>
        <v>650</v>
      </c>
      <c r="V132" s="146">
        <f t="shared" si="31"/>
        <v>15.384615384615385</v>
      </c>
      <c r="W132" s="146">
        <f t="shared" si="31"/>
        <v>150</v>
      </c>
    </row>
    <row r="133" spans="1:23" ht="12.75">
      <c r="A133" s="65" t="s">
        <v>415</v>
      </c>
      <c r="I133" s="1">
        <v>112</v>
      </c>
      <c r="J133" s="25">
        <v>32</v>
      </c>
      <c r="K133" s="32" t="s">
        <v>41</v>
      </c>
      <c r="L133" s="31"/>
      <c r="M133" s="26">
        <f>M134+M136</f>
        <v>52528</v>
      </c>
      <c r="N133" s="147">
        <f>N134</f>
        <v>19406</v>
      </c>
      <c r="O133" s="147">
        <f>O134</f>
        <v>10000</v>
      </c>
      <c r="P133" s="147">
        <f t="shared" si="30"/>
        <v>65000</v>
      </c>
      <c r="Q133" s="147">
        <f t="shared" si="30"/>
        <v>10000</v>
      </c>
      <c r="R133" s="365">
        <f t="shared" si="30"/>
        <v>15000</v>
      </c>
      <c r="S133" s="147">
        <f t="shared" si="30"/>
        <v>10000</v>
      </c>
      <c r="T133" s="30">
        <f>T134+T136</f>
        <v>15000</v>
      </c>
      <c r="U133" s="146">
        <f t="shared" si="31"/>
        <v>650</v>
      </c>
      <c r="V133" s="146">
        <f t="shared" si="31"/>
        <v>15.384615384615385</v>
      </c>
      <c r="W133" s="146">
        <f t="shared" si="31"/>
        <v>150</v>
      </c>
    </row>
    <row r="134" spans="1:23" ht="12.75">
      <c r="A134" s="65" t="s">
        <v>415</v>
      </c>
      <c r="C134" s="1">
        <v>2</v>
      </c>
      <c r="D134" s="1">
        <v>3</v>
      </c>
      <c r="E134" s="1">
        <v>4</v>
      </c>
      <c r="I134" s="1">
        <v>112</v>
      </c>
      <c r="J134" s="70">
        <v>323</v>
      </c>
      <c r="K134" s="70" t="s">
        <v>44</v>
      </c>
      <c r="L134" s="70"/>
      <c r="M134" s="26">
        <v>52528</v>
      </c>
      <c r="N134" s="26">
        <f>N135</f>
        <v>19406</v>
      </c>
      <c r="O134" s="26">
        <f aca="true" t="shared" si="32" ref="O134:W134">O135</f>
        <v>10000</v>
      </c>
      <c r="P134" s="26">
        <f t="shared" si="32"/>
        <v>65000</v>
      </c>
      <c r="Q134" s="26">
        <f t="shared" si="32"/>
        <v>10000</v>
      </c>
      <c r="R134" s="105">
        <f t="shared" si="32"/>
        <v>15000</v>
      </c>
      <c r="S134" s="26">
        <f t="shared" si="32"/>
        <v>10000</v>
      </c>
      <c r="T134" s="26">
        <f t="shared" si="32"/>
        <v>15000</v>
      </c>
      <c r="U134" s="26">
        <f t="shared" si="32"/>
        <v>0</v>
      </c>
      <c r="V134" s="26">
        <f t="shared" si="32"/>
        <v>0</v>
      </c>
      <c r="W134" s="26">
        <f t="shared" si="32"/>
        <v>0</v>
      </c>
    </row>
    <row r="135" spans="1:23" ht="12.75">
      <c r="A135" s="65" t="s">
        <v>415</v>
      </c>
      <c r="C135" s="1">
        <v>2</v>
      </c>
      <c r="E135" s="1">
        <v>4</v>
      </c>
      <c r="I135" s="1">
        <v>112</v>
      </c>
      <c r="J135" s="25">
        <v>3232</v>
      </c>
      <c r="K135" s="25" t="s">
        <v>490</v>
      </c>
      <c r="L135" s="25"/>
      <c r="M135" s="26"/>
      <c r="N135" s="26">
        <v>19406</v>
      </c>
      <c r="O135" s="30">
        <v>10000</v>
      </c>
      <c r="P135" s="30">
        <v>65000</v>
      </c>
      <c r="Q135" s="148">
        <v>10000</v>
      </c>
      <c r="R135" s="108">
        <v>15000</v>
      </c>
      <c r="S135" s="147">
        <v>10000</v>
      </c>
      <c r="T135" s="30">
        <v>15000</v>
      </c>
      <c r="U135" s="146"/>
      <c r="V135" s="146"/>
      <c r="W135" s="146"/>
    </row>
    <row r="136" spans="1:23" ht="12.75">
      <c r="A136" s="65" t="s">
        <v>415</v>
      </c>
      <c r="I136" s="1">
        <v>112</v>
      </c>
      <c r="J136" s="70">
        <v>329</v>
      </c>
      <c r="K136" s="70" t="s">
        <v>90</v>
      </c>
      <c r="L136" s="70"/>
      <c r="M136" s="26">
        <v>0</v>
      </c>
      <c r="N136" s="26">
        <v>0</v>
      </c>
      <c r="O136" s="30">
        <v>0</v>
      </c>
      <c r="P136" s="30">
        <v>0</v>
      </c>
      <c r="Q136" s="148">
        <v>0</v>
      </c>
      <c r="R136" s="108">
        <v>0</v>
      </c>
      <c r="S136" s="147">
        <v>0</v>
      </c>
      <c r="T136" s="30">
        <v>0</v>
      </c>
      <c r="U136" s="146" t="e">
        <f t="shared" si="31"/>
        <v>#DIV/0!</v>
      </c>
      <c r="V136" s="146" t="e">
        <f t="shared" si="31"/>
        <v>#DIV/0!</v>
      </c>
      <c r="W136" s="146" t="e">
        <f t="shared" si="31"/>
        <v>#DIV/0!</v>
      </c>
    </row>
    <row r="137" spans="1:23" ht="12.75">
      <c r="A137" s="65"/>
      <c r="J137" s="204">
        <v>4</v>
      </c>
      <c r="K137" s="204" t="s">
        <v>10</v>
      </c>
      <c r="L137" s="204"/>
      <c r="M137" s="58"/>
      <c r="N137" s="58">
        <f aca="true" t="shared" si="33" ref="N137:T137">N138</f>
        <v>387570</v>
      </c>
      <c r="O137" s="58">
        <f t="shared" si="33"/>
        <v>80000</v>
      </c>
      <c r="P137" s="205">
        <f t="shared" si="33"/>
        <v>96359</v>
      </c>
      <c r="Q137" s="205">
        <f t="shared" si="33"/>
        <v>0</v>
      </c>
      <c r="R137" s="284">
        <f t="shared" si="33"/>
        <v>50000</v>
      </c>
      <c r="S137" s="206">
        <f t="shared" si="33"/>
        <v>0</v>
      </c>
      <c r="T137" s="63">
        <f t="shared" si="33"/>
        <v>0</v>
      </c>
      <c r="U137" s="151"/>
      <c r="V137" s="151"/>
      <c r="W137" s="151"/>
    </row>
    <row r="138" spans="1:23" ht="12.75">
      <c r="A138" s="65"/>
      <c r="J138" s="25">
        <v>42</v>
      </c>
      <c r="K138" s="25" t="s">
        <v>491</v>
      </c>
      <c r="L138" s="25"/>
      <c r="M138" s="26"/>
      <c r="N138" s="26">
        <f>N139+N142+N140</f>
        <v>387570</v>
      </c>
      <c r="O138" s="26">
        <f>O139+O142</f>
        <v>80000</v>
      </c>
      <c r="P138" s="26">
        <f>P139+P142+P140</f>
        <v>96359</v>
      </c>
      <c r="Q138" s="148">
        <v>0</v>
      </c>
      <c r="R138" s="108">
        <f>R139+R140+R142+R141</f>
        <v>50000</v>
      </c>
      <c r="S138" s="147">
        <f>S139+S140+S142</f>
        <v>0</v>
      </c>
      <c r="T138" s="30">
        <f>T139+T140+T142</f>
        <v>0</v>
      </c>
      <c r="U138" s="151"/>
      <c r="V138" s="151"/>
      <c r="W138" s="151"/>
    </row>
    <row r="139" spans="1:23" ht="12.75">
      <c r="A139" s="65" t="s">
        <v>415</v>
      </c>
      <c r="C139" s="1">
        <v>2</v>
      </c>
      <c r="E139" s="1">
        <v>4</v>
      </c>
      <c r="J139" s="25">
        <v>4212</v>
      </c>
      <c r="K139" s="25" t="s">
        <v>492</v>
      </c>
      <c r="L139" s="25"/>
      <c r="M139" s="26"/>
      <c r="N139" s="26">
        <v>351174</v>
      </c>
      <c r="O139" s="26">
        <v>80000</v>
      </c>
      <c r="P139" s="26">
        <v>96359</v>
      </c>
      <c r="Q139" s="148">
        <v>0</v>
      </c>
      <c r="R139" s="108">
        <v>0</v>
      </c>
      <c r="S139" s="147">
        <v>0</v>
      </c>
      <c r="T139" s="30">
        <v>0</v>
      </c>
      <c r="U139" s="151"/>
      <c r="V139" s="151"/>
      <c r="W139" s="151"/>
    </row>
    <row r="140" spans="1:23" ht="12.75">
      <c r="A140" s="65" t="s">
        <v>415</v>
      </c>
      <c r="C140" s="1">
        <v>2</v>
      </c>
      <c r="E140" s="1">
        <v>4</v>
      </c>
      <c r="J140" s="57">
        <v>4212</v>
      </c>
      <c r="K140" s="57" t="s">
        <v>517</v>
      </c>
      <c r="L140" s="57"/>
      <c r="M140" s="58"/>
      <c r="N140" s="58">
        <v>26199</v>
      </c>
      <c r="O140" s="58">
        <v>0</v>
      </c>
      <c r="P140" s="58">
        <v>0</v>
      </c>
      <c r="Q140" s="207">
        <v>0</v>
      </c>
      <c r="R140" s="284">
        <v>0</v>
      </c>
      <c r="S140" s="206">
        <v>0</v>
      </c>
      <c r="T140" s="63">
        <v>0</v>
      </c>
      <c r="U140" s="151"/>
      <c r="V140" s="151"/>
      <c r="W140" s="151"/>
    </row>
    <row r="141" spans="1:23" ht="12.75">
      <c r="A141" s="65" t="s">
        <v>415</v>
      </c>
      <c r="J141" s="57">
        <v>4212</v>
      </c>
      <c r="K141" s="57" t="s">
        <v>572</v>
      </c>
      <c r="L141" s="57"/>
      <c r="M141" s="58"/>
      <c r="N141" s="58">
        <v>0</v>
      </c>
      <c r="O141" s="58">
        <v>0</v>
      </c>
      <c r="P141" s="58">
        <v>0</v>
      </c>
      <c r="Q141" s="207">
        <v>0</v>
      </c>
      <c r="R141" s="284">
        <v>40000</v>
      </c>
      <c r="S141" s="206">
        <v>0</v>
      </c>
      <c r="T141" s="63">
        <v>0</v>
      </c>
      <c r="U141" s="151"/>
      <c r="V141" s="151"/>
      <c r="W141" s="151"/>
    </row>
    <row r="142" spans="1:23" ht="13.5" thickBot="1">
      <c r="A142" s="65" t="s">
        <v>415</v>
      </c>
      <c r="C142" s="1">
        <v>2</v>
      </c>
      <c r="E142" s="1">
        <v>4</v>
      </c>
      <c r="J142" s="57">
        <v>4227</v>
      </c>
      <c r="K142" s="57" t="s">
        <v>493</v>
      </c>
      <c r="L142" s="57"/>
      <c r="M142" s="58"/>
      <c r="N142" s="58">
        <v>10197</v>
      </c>
      <c r="O142" s="58">
        <v>0</v>
      </c>
      <c r="P142" s="58">
        <v>0</v>
      </c>
      <c r="Q142" s="207">
        <v>0</v>
      </c>
      <c r="R142" s="284">
        <v>10000</v>
      </c>
      <c r="S142" s="206">
        <v>0</v>
      </c>
      <c r="T142" s="63">
        <v>0</v>
      </c>
      <c r="U142" s="151"/>
      <c r="V142" s="151"/>
      <c r="W142" s="151"/>
    </row>
    <row r="143" spans="10:23" ht="12.75">
      <c r="J143" s="196"/>
      <c r="K143" s="196" t="s">
        <v>317</v>
      </c>
      <c r="L143" s="196"/>
      <c r="M143" s="197">
        <f>M132</f>
        <v>52528</v>
      </c>
      <c r="N143" s="197">
        <f>N132+N137</f>
        <v>406976</v>
      </c>
      <c r="O143" s="197">
        <f>O132+O137</f>
        <v>90000</v>
      </c>
      <c r="P143" s="197">
        <f>P132+P137</f>
        <v>161359</v>
      </c>
      <c r="Q143" s="198">
        <f>Q132</f>
        <v>10000</v>
      </c>
      <c r="R143" s="282">
        <f>R132+R137</f>
        <v>65000</v>
      </c>
      <c r="S143" s="198">
        <f>S132+S137</f>
        <v>10000</v>
      </c>
      <c r="T143" s="197">
        <f>T132+T137</f>
        <v>15000</v>
      </c>
      <c r="U143" s="199"/>
      <c r="V143" s="199"/>
      <c r="W143" s="199"/>
    </row>
    <row r="144" spans="10:23" ht="12.75">
      <c r="J144" s="200"/>
      <c r="K144" s="200"/>
      <c r="L144" s="200"/>
      <c r="M144" s="201"/>
      <c r="N144" s="201"/>
      <c r="O144" s="201"/>
      <c r="P144" s="117"/>
      <c r="Q144" s="202"/>
      <c r="R144" s="283"/>
      <c r="S144" s="163"/>
      <c r="T144" s="117"/>
      <c r="U144" s="203"/>
      <c r="V144" s="203"/>
      <c r="W144" s="203"/>
    </row>
    <row r="145" spans="1:23" s="21" customFormat="1" ht="12.75">
      <c r="A145" s="8" t="s">
        <v>416</v>
      </c>
      <c r="B145" s="8"/>
      <c r="C145" s="8"/>
      <c r="D145" s="8"/>
      <c r="E145" s="8"/>
      <c r="F145" s="8"/>
      <c r="G145" s="8"/>
      <c r="H145" s="8"/>
      <c r="I145" s="8">
        <v>112</v>
      </c>
      <c r="J145" s="8" t="s">
        <v>138</v>
      </c>
      <c r="K145" s="8" t="s">
        <v>270</v>
      </c>
      <c r="L145" s="8"/>
      <c r="M145" s="18"/>
      <c r="N145" s="18"/>
      <c r="O145" s="18"/>
      <c r="P145" s="18"/>
      <c r="Q145" s="160"/>
      <c r="R145" s="271"/>
      <c r="S145" s="160"/>
      <c r="T145" s="18"/>
      <c r="U145" s="161"/>
      <c r="V145" s="161"/>
      <c r="W145" s="161"/>
    </row>
    <row r="146" spans="1:23" ht="12.75">
      <c r="A146" s="65" t="s">
        <v>416</v>
      </c>
      <c r="I146" s="1">
        <v>112</v>
      </c>
      <c r="J146" s="71">
        <v>3</v>
      </c>
      <c r="K146" s="71" t="s">
        <v>9</v>
      </c>
      <c r="L146" s="71"/>
      <c r="M146" s="84">
        <f>M147+M148</f>
        <v>0</v>
      </c>
      <c r="N146" s="84">
        <f aca="true" t="shared" si="34" ref="N146:S146">N147</f>
        <v>10633</v>
      </c>
      <c r="O146" s="84">
        <f t="shared" si="34"/>
        <v>10000</v>
      </c>
      <c r="P146" s="84">
        <f t="shared" si="34"/>
        <v>10000</v>
      </c>
      <c r="Q146" s="84">
        <f t="shared" si="34"/>
        <v>10000</v>
      </c>
      <c r="R146" s="105">
        <f t="shared" si="34"/>
        <v>10000</v>
      </c>
      <c r="S146" s="84">
        <f t="shared" si="34"/>
        <v>10000</v>
      </c>
      <c r="T146" s="83">
        <f>T147</f>
        <v>10000</v>
      </c>
      <c r="U146" s="146">
        <f aca="true" t="shared" si="35" ref="U146:W148">P146/O146*100</f>
        <v>100</v>
      </c>
      <c r="V146" s="146">
        <f t="shared" si="35"/>
        <v>100</v>
      </c>
      <c r="W146" s="146">
        <f t="shared" si="35"/>
        <v>100</v>
      </c>
    </row>
    <row r="147" spans="1:23" ht="12.75">
      <c r="A147" s="65" t="s">
        <v>416</v>
      </c>
      <c r="I147" s="1">
        <v>112</v>
      </c>
      <c r="J147" s="25">
        <v>38</v>
      </c>
      <c r="K147" s="32" t="s">
        <v>271</v>
      </c>
      <c r="L147" s="115"/>
      <c r="M147" s="26">
        <v>0</v>
      </c>
      <c r="N147" s="26">
        <f>N148</f>
        <v>10633</v>
      </c>
      <c r="O147" s="26">
        <f aca="true" t="shared" si="36" ref="O147:T147">O148</f>
        <v>10000</v>
      </c>
      <c r="P147" s="26">
        <f t="shared" si="36"/>
        <v>10000</v>
      </c>
      <c r="Q147" s="26">
        <f t="shared" si="36"/>
        <v>10000</v>
      </c>
      <c r="R147" s="105">
        <f t="shared" si="36"/>
        <v>10000</v>
      </c>
      <c r="S147" s="26">
        <f t="shared" si="36"/>
        <v>10000</v>
      </c>
      <c r="T147" s="26">
        <f t="shared" si="36"/>
        <v>10000</v>
      </c>
      <c r="U147" s="146">
        <f t="shared" si="35"/>
        <v>100</v>
      </c>
      <c r="V147" s="146">
        <f t="shared" si="35"/>
        <v>100</v>
      </c>
      <c r="W147" s="146">
        <f t="shared" si="35"/>
        <v>100</v>
      </c>
    </row>
    <row r="148" spans="1:23" ht="13.5" thickBot="1">
      <c r="A148" s="65" t="s">
        <v>416</v>
      </c>
      <c r="E148" s="1">
        <v>4</v>
      </c>
      <c r="I148" s="1">
        <v>112</v>
      </c>
      <c r="J148" s="25">
        <v>3831</v>
      </c>
      <c r="K148" s="25" t="s">
        <v>270</v>
      </c>
      <c r="L148" s="25"/>
      <c r="M148" s="26">
        <v>0</v>
      </c>
      <c r="N148" s="26">
        <v>10633</v>
      </c>
      <c r="O148" s="30">
        <v>10000</v>
      </c>
      <c r="P148" s="30">
        <v>10000</v>
      </c>
      <c r="Q148" s="148">
        <v>10000</v>
      </c>
      <c r="R148" s="108">
        <v>10000</v>
      </c>
      <c r="S148" s="147">
        <v>10000</v>
      </c>
      <c r="T148" s="30">
        <v>10000</v>
      </c>
      <c r="U148" s="146">
        <f t="shared" si="35"/>
        <v>100</v>
      </c>
      <c r="V148" s="146">
        <f t="shared" si="35"/>
        <v>100</v>
      </c>
      <c r="W148" s="146">
        <f t="shared" si="35"/>
        <v>100</v>
      </c>
    </row>
    <row r="149" spans="10:23" ht="12.75">
      <c r="J149" s="196"/>
      <c r="K149" s="196" t="s">
        <v>317</v>
      </c>
      <c r="L149" s="196"/>
      <c r="M149" s="197">
        <f aca="true" t="shared" si="37" ref="M149:R149">M146</f>
        <v>0</v>
      </c>
      <c r="N149" s="197">
        <f t="shared" si="37"/>
        <v>10633</v>
      </c>
      <c r="O149" s="197">
        <f t="shared" si="37"/>
        <v>10000</v>
      </c>
      <c r="P149" s="197">
        <f t="shared" si="37"/>
        <v>10000</v>
      </c>
      <c r="Q149" s="198">
        <f>Q146</f>
        <v>10000</v>
      </c>
      <c r="R149" s="282">
        <f t="shared" si="37"/>
        <v>10000</v>
      </c>
      <c r="S149" s="198">
        <f>S146</f>
        <v>10000</v>
      </c>
      <c r="T149" s="197">
        <f>T146</f>
        <v>10000</v>
      </c>
      <c r="U149" s="199"/>
      <c r="V149" s="199"/>
      <c r="W149" s="199"/>
    </row>
    <row r="150" spans="10:23" ht="12.75" hidden="1">
      <c r="J150" s="200"/>
      <c r="K150" s="200"/>
      <c r="L150" s="200"/>
      <c r="M150" s="201"/>
      <c r="N150" s="201"/>
      <c r="O150" s="201"/>
      <c r="P150" s="117"/>
      <c r="Q150" s="202"/>
      <c r="R150" s="283"/>
      <c r="S150" s="163"/>
      <c r="T150" s="117"/>
      <c r="U150" s="203"/>
      <c r="V150" s="203"/>
      <c r="W150" s="203"/>
    </row>
    <row r="151" spans="1:23" s="100" customFormat="1" ht="12.75" hidden="1">
      <c r="A151" s="100" t="s">
        <v>417</v>
      </c>
      <c r="I151" s="100">
        <v>112</v>
      </c>
      <c r="J151" s="100" t="s">
        <v>138</v>
      </c>
      <c r="K151" s="100" t="s">
        <v>144</v>
      </c>
      <c r="M151" s="101"/>
      <c r="N151" s="101"/>
      <c r="O151" s="101"/>
      <c r="P151" s="101"/>
      <c r="Q151" s="208"/>
      <c r="R151" s="285"/>
      <c r="S151" s="180"/>
      <c r="T151" s="22"/>
      <c r="U151" s="209"/>
      <c r="V151" s="209"/>
      <c r="W151" s="209"/>
    </row>
    <row r="152" spans="1:23" s="100" customFormat="1" ht="12.75" hidden="1">
      <c r="A152" s="100" t="s">
        <v>417</v>
      </c>
      <c r="I152" s="100">
        <v>112</v>
      </c>
      <c r="J152" s="210">
        <v>3</v>
      </c>
      <c r="K152" s="210" t="s">
        <v>9</v>
      </c>
      <c r="L152" s="210"/>
      <c r="M152" s="211">
        <f aca="true" t="shared" si="38" ref="M152:R152">M153+M154</f>
        <v>10000</v>
      </c>
      <c r="N152" s="211">
        <f t="shared" si="38"/>
        <v>0</v>
      </c>
      <c r="O152" s="211">
        <f t="shared" si="38"/>
        <v>0</v>
      </c>
      <c r="P152" s="211">
        <f t="shared" si="38"/>
        <v>0</v>
      </c>
      <c r="Q152" s="212">
        <f>Q153+Q154</f>
        <v>0</v>
      </c>
      <c r="R152" s="286">
        <f t="shared" si="38"/>
        <v>0</v>
      </c>
      <c r="S152" s="145">
        <f>S153+S154</f>
        <v>0</v>
      </c>
      <c r="T152" s="83">
        <f>T153+T154</f>
        <v>0</v>
      </c>
      <c r="U152" s="213" t="e">
        <f aca="true" t="shared" si="39" ref="U152:W154">P152/O152*100</f>
        <v>#DIV/0!</v>
      </c>
      <c r="V152" s="213" t="e">
        <f t="shared" si="39"/>
        <v>#DIV/0!</v>
      </c>
      <c r="W152" s="213" t="e">
        <f t="shared" si="39"/>
        <v>#DIV/0!</v>
      </c>
    </row>
    <row r="153" spans="1:23" s="100" customFormat="1" ht="12.75" hidden="1">
      <c r="A153" s="100" t="s">
        <v>417</v>
      </c>
      <c r="I153" s="100">
        <v>112</v>
      </c>
      <c r="J153" s="102">
        <v>38</v>
      </c>
      <c r="K153" s="102" t="s">
        <v>52</v>
      </c>
      <c r="L153" s="102"/>
      <c r="M153" s="103">
        <v>0</v>
      </c>
      <c r="N153" s="103">
        <v>0</v>
      </c>
      <c r="O153" s="103">
        <v>0</v>
      </c>
      <c r="P153" s="103">
        <v>0</v>
      </c>
      <c r="Q153" s="214">
        <v>0</v>
      </c>
      <c r="R153" s="286">
        <v>0</v>
      </c>
      <c r="S153" s="147">
        <v>0</v>
      </c>
      <c r="T153" s="30">
        <v>0</v>
      </c>
      <c r="U153" s="213" t="e">
        <f t="shared" si="39"/>
        <v>#DIV/0!</v>
      </c>
      <c r="V153" s="213" t="e">
        <f t="shared" si="39"/>
        <v>#DIV/0!</v>
      </c>
      <c r="W153" s="213" t="e">
        <f t="shared" si="39"/>
        <v>#DIV/0!</v>
      </c>
    </row>
    <row r="154" spans="1:23" s="100" customFormat="1" ht="13.5" hidden="1" thickBot="1">
      <c r="A154" s="100" t="s">
        <v>417</v>
      </c>
      <c r="E154" s="100">
        <v>4</v>
      </c>
      <c r="I154" s="100">
        <v>112</v>
      </c>
      <c r="J154" s="102">
        <v>3851</v>
      </c>
      <c r="K154" s="102" t="s">
        <v>272</v>
      </c>
      <c r="L154" s="102"/>
      <c r="M154" s="103">
        <v>10000</v>
      </c>
      <c r="N154" s="103">
        <v>0</v>
      </c>
      <c r="O154" s="103">
        <v>0</v>
      </c>
      <c r="P154" s="103">
        <v>0</v>
      </c>
      <c r="Q154" s="214">
        <v>0</v>
      </c>
      <c r="R154" s="286">
        <v>0</v>
      </c>
      <c r="S154" s="147">
        <v>0</v>
      </c>
      <c r="T154" s="30">
        <v>0</v>
      </c>
      <c r="U154" s="213" t="e">
        <f t="shared" si="39"/>
        <v>#DIV/0!</v>
      </c>
      <c r="V154" s="213" t="e">
        <f t="shared" si="39"/>
        <v>#DIV/0!</v>
      </c>
      <c r="W154" s="213" t="e">
        <f t="shared" si="39"/>
        <v>#DIV/0!</v>
      </c>
    </row>
    <row r="155" spans="10:23" s="100" customFormat="1" ht="12.75" hidden="1">
      <c r="J155" s="215"/>
      <c r="K155" s="215" t="s">
        <v>317</v>
      </c>
      <c r="L155" s="215"/>
      <c r="M155" s="216">
        <f aca="true" t="shared" si="40" ref="M155:R155">M152</f>
        <v>10000</v>
      </c>
      <c r="N155" s="216">
        <f t="shared" si="40"/>
        <v>0</v>
      </c>
      <c r="O155" s="216">
        <f t="shared" si="40"/>
        <v>0</v>
      </c>
      <c r="P155" s="216">
        <f t="shared" si="40"/>
        <v>0</v>
      </c>
      <c r="Q155" s="217">
        <f>Q152</f>
        <v>0</v>
      </c>
      <c r="R155" s="287">
        <f t="shared" si="40"/>
        <v>0</v>
      </c>
      <c r="S155" s="218">
        <f>S152</f>
        <v>0</v>
      </c>
      <c r="T155" s="219">
        <f>T152</f>
        <v>0</v>
      </c>
      <c r="U155" s="220"/>
      <c r="V155" s="220"/>
      <c r="W155" s="220"/>
    </row>
    <row r="156" spans="10:23" ht="12.75">
      <c r="J156" s="200"/>
      <c r="K156" s="200"/>
      <c r="L156" s="200"/>
      <c r="M156" s="201"/>
      <c r="N156" s="201"/>
      <c r="O156" s="201"/>
      <c r="P156" s="117"/>
      <c r="Q156" s="202"/>
      <c r="R156" s="283"/>
      <c r="S156" s="163"/>
      <c r="T156" s="117"/>
      <c r="U156" s="203"/>
      <c r="V156" s="203"/>
      <c r="W156" s="203"/>
    </row>
    <row r="157" spans="1:23" ht="12.75">
      <c r="A157" s="8" t="s">
        <v>418</v>
      </c>
      <c r="B157" s="8"/>
      <c r="C157" s="8"/>
      <c r="D157" s="8"/>
      <c r="E157" s="8"/>
      <c r="F157" s="8"/>
      <c r="G157" s="8"/>
      <c r="H157" s="8"/>
      <c r="I157" s="8"/>
      <c r="J157" s="8" t="s">
        <v>146</v>
      </c>
      <c r="K157" s="8" t="s">
        <v>145</v>
      </c>
      <c r="L157" s="8"/>
      <c r="M157" s="18"/>
      <c r="N157" s="18"/>
      <c r="O157" s="18"/>
      <c r="P157" s="18"/>
      <c r="Q157" s="160"/>
      <c r="R157" s="271"/>
      <c r="S157" s="160"/>
      <c r="T157" s="18"/>
      <c r="U157" s="161"/>
      <c r="V157" s="161"/>
      <c r="W157" s="161"/>
    </row>
    <row r="158" spans="1:23" ht="12.75">
      <c r="A158" s="65" t="s">
        <v>418</v>
      </c>
      <c r="I158" s="1">
        <v>112</v>
      </c>
      <c r="J158" s="71">
        <v>4</v>
      </c>
      <c r="K158" s="71" t="s">
        <v>10</v>
      </c>
      <c r="L158" s="71"/>
      <c r="M158" s="84">
        <f aca="true" t="shared" si="41" ref="M158:T158">M159</f>
        <v>10534</v>
      </c>
      <c r="N158" s="84">
        <f t="shared" si="41"/>
        <v>3263</v>
      </c>
      <c r="O158" s="84">
        <f t="shared" si="41"/>
        <v>20000</v>
      </c>
      <c r="P158" s="84">
        <f t="shared" si="41"/>
        <v>60000</v>
      </c>
      <c r="Q158" s="144">
        <f t="shared" si="41"/>
        <v>47000</v>
      </c>
      <c r="R158" s="108">
        <f t="shared" si="41"/>
        <v>30000</v>
      </c>
      <c r="S158" s="145">
        <f t="shared" si="41"/>
        <v>35000</v>
      </c>
      <c r="T158" s="83">
        <f t="shared" si="41"/>
        <v>25000</v>
      </c>
      <c r="U158" s="146">
        <f aca="true" t="shared" si="42" ref="U158:U165">P158/O158*100</f>
        <v>300</v>
      </c>
      <c r="V158" s="146">
        <f aca="true" t="shared" si="43" ref="V158:V165">Q158/P158*100</f>
        <v>78.33333333333333</v>
      </c>
      <c r="W158" s="146">
        <f aca="true" t="shared" si="44" ref="W158:W165">R158/Q158*100</f>
        <v>63.829787234042556</v>
      </c>
    </row>
    <row r="159" spans="1:23" ht="12.75">
      <c r="A159" s="65" t="s">
        <v>418</v>
      </c>
      <c r="I159" s="1">
        <v>112</v>
      </c>
      <c r="J159" s="25">
        <v>42</v>
      </c>
      <c r="K159" s="25" t="s">
        <v>128</v>
      </c>
      <c r="L159" s="25"/>
      <c r="M159" s="26">
        <f>M161+M162+M164+M165</f>
        <v>10534</v>
      </c>
      <c r="N159" s="30">
        <f>N161+N162+N164+N165+N163</f>
        <v>3263</v>
      </c>
      <c r="O159" s="30">
        <f>O161+O162+O164+O165</f>
        <v>20000</v>
      </c>
      <c r="P159" s="30">
        <f>P161+P162+P164+P165+P160+P163</f>
        <v>60000</v>
      </c>
      <c r="Q159" s="148">
        <f>Q161+Q162+Q164+Q165+Q160</f>
        <v>47000</v>
      </c>
      <c r="R159" s="108">
        <f>R161+R162+R164+R165+R160</f>
        <v>30000</v>
      </c>
      <c r="S159" s="147">
        <f>S161+S162+S164+S165+S160</f>
        <v>35000</v>
      </c>
      <c r="T159" s="30">
        <f>T161+T162+T164+T165+T160</f>
        <v>25000</v>
      </c>
      <c r="U159" s="146">
        <f t="shared" si="42"/>
        <v>300</v>
      </c>
      <c r="V159" s="146">
        <f t="shared" si="43"/>
        <v>78.33333333333333</v>
      </c>
      <c r="W159" s="146">
        <f t="shared" si="44"/>
        <v>63.829787234042556</v>
      </c>
    </row>
    <row r="160" spans="1:23" ht="12.75">
      <c r="A160" s="65" t="s">
        <v>418</v>
      </c>
      <c r="I160" s="1">
        <v>112</v>
      </c>
      <c r="J160" s="25">
        <v>4214</v>
      </c>
      <c r="K160" s="32" t="s">
        <v>372</v>
      </c>
      <c r="L160" s="31"/>
      <c r="M160" s="26"/>
      <c r="N160" s="26">
        <v>0</v>
      </c>
      <c r="O160" s="30">
        <v>0</v>
      </c>
      <c r="P160" s="30">
        <v>0</v>
      </c>
      <c r="Q160" s="148">
        <v>0</v>
      </c>
      <c r="R160" s="108">
        <v>0</v>
      </c>
      <c r="S160" s="147">
        <v>0</v>
      </c>
      <c r="T160" s="30">
        <v>0</v>
      </c>
      <c r="U160" s="146"/>
      <c r="V160" s="146"/>
      <c r="W160" s="146"/>
    </row>
    <row r="161" spans="1:23" ht="12.75">
      <c r="A161" s="65" t="s">
        <v>418</v>
      </c>
      <c r="E161" s="1">
        <v>4</v>
      </c>
      <c r="G161" s="1">
        <v>6</v>
      </c>
      <c r="I161" s="1">
        <v>112</v>
      </c>
      <c r="J161" s="25">
        <v>4221</v>
      </c>
      <c r="K161" s="25" t="s">
        <v>234</v>
      </c>
      <c r="L161" s="25"/>
      <c r="M161" s="26">
        <v>4274</v>
      </c>
      <c r="N161" s="26">
        <v>0</v>
      </c>
      <c r="O161" s="30">
        <v>5000</v>
      </c>
      <c r="P161" s="30">
        <v>5000</v>
      </c>
      <c r="Q161" s="148">
        <v>10000</v>
      </c>
      <c r="R161" s="108">
        <v>10000</v>
      </c>
      <c r="S161" s="147">
        <v>10000</v>
      </c>
      <c r="T161" s="30">
        <v>10000</v>
      </c>
      <c r="U161" s="146">
        <f t="shared" si="42"/>
        <v>100</v>
      </c>
      <c r="V161" s="146">
        <f t="shared" si="43"/>
        <v>200</v>
      </c>
      <c r="W161" s="146">
        <f t="shared" si="44"/>
        <v>100</v>
      </c>
    </row>
    <row r="162" spans="1:23" ht="12.75">
      <c r="A162" s="65" t="s">
        <v>418</v>
      </c>
      <c r="E162" s="1">
        <v>4</v>
      </c>
      <c r="G162" s="1">
        <v>6</v>
      </c>
      <c r="I162" s="1">
        <v>112</v>
      </c>
      <c r="J162" s="25">
        <v>4221</v>
      </c>
      <c r="K162" s="25" t="s">
        <v>235</v>
      </c>
      <c r="L162" s="25"/>
      <c r="M162" s="26">
        <v>0</v>
      </c>
      <c r="N162" s="26">
        <v>0</v>
      </c>
      <c r="O162" s="30">
        <v>10000</v>
      </c>
      <c r="P162" s="30">
        <v>50000</v>
      </c>
      <c r="Q162" s="148">
        <v>30000</v>
      </c>
      <c r="R162" s="108">
        <v>15000</v>
      </c>
      <c r="S162" s="147">
        <v>20000</v>
      </c>
      <c r="T162" s="30">
        <v>10000</v>
      </c>
      <c r="U162" s="146">
        <f t="shared" si="42"/>
        <v>500</v>
      </c>
      <c r="V162" s="146">
        <f t="shared" si="43"/>
        <v>60</v>
      </c>
      <c r="W162" s="146">
        <f t="shared" si="44"/>
        <v>50</v>
      </c>
    </row>
    <row r="163" spans="1:23" ht="12.75">
      <c r="A163" s="65" t="s">
        <v>418</v>
      </c>
      <c r="E163" s="1">
        <v>4</v>
      </c>
      <c r="J163" s="25">
        <v>4227</v>
      </c>
      <c r="K163" s="25" t="s">
        <v>494</v>
      </c>
      <c r="L163" s="25"/>
      <c r="M163" s="26"/>
      <c r="N163" s="26">
        <v>3017</v>
      </c>
      <c r="O163" s="30"/>
      <c r="P163" s="30">
        <v>0</v>
      </c>
      <c r="Q163" s="148"/>
      <c r="R163" s="108">
        <v>0</v>
      </c>
      <c r="S163" s="147">
        <v>0</v>
      </c>
      <c r="T163" s="30">
        <v>0</v>
      </c>
      <c r="U163" s="146"/>
      <c r="V163" s="146"/>
      <c r="W163" s="146"/>
    </row>
    <row r="164" spans="1:23" ht="12.75">
      <c r="A164" s="65" t="s">
        <v>418</v>
      </c>
      <c r="I164" s="1">
        <v>112</v>
      </c>
      <c r="J164" s="70">
        <v>423</v>
      </c>
      <c r="K164" s="70" t="s">
        <v>60</v>
      </c>
      <c r="L164" s="70"/>
      <c r="M164" s="26">
        <v>6260</v>
      </c>
      <c r="N164" s="26">
        <v>0</v>
      </c>
      <c r="O164" s="30">
        <v>0</v>
      </c>
      <c r="P164" s="30">
        <v>0</v>
      </c>
      <c r="Q164" s="148">
        <v>0</v>
      </c>
      <c r="R164" s="108">
        <v>0</v>
      </c>
      <c r="S164" s="147">
        <v>0</v>
      </c>
      <c r="T164" s="30">
        <v>0</v>
      </c>
      <c r="U164" s="146" t="e">
        <f t="shared" si="42"/>
        <v>#DIV/0!</v>
      </c>
      <c r="V164" s="146" t="e">
        <f t="shared" si="43"/>
        <v>#DIV/0!</v>
      </c>
      <c r="W164" s="146" t="e">
        <f t="shared" si="44"/>
        <v>#DIV/0!</v>
      </c>
    </row>
    <row r="165" spans="1:23" ht="13.5" thickBot="1">
      <c r="A165" s="65" t="s">
        <v>418</v>
      </c>
      <c r="E165" s="1">
        <v>4</v>
      </c>
      <c r="G165" s="1">
        <v>6</v>
      </c>
      <c r="I165" s="1">
        <v>112</v>
      </c>
      <c r="J165" s="25">
        <v>4262</v>
      </c>
      <c r="K165" s="25" t="s">
        <v>236</v>
      </c>
      <c r="L165" s="25"/>
      <c r="M165" s="26">
        <v>0</v>
      </c>
      <c r="N165" s="26">
        <v>246</v>
      </c>
      <c r="O165" s="30">
        <v>5000</v>
      </c>
      <c r="P165" s="30">
        <v>5000</v>
      </c>
      <c r="Q165" s="148">
        <v>7000</v>
      </c>
      <c r="R165" s="108">
        <v>5000</v>
      </c>
      <c r="S165" s="147">
        <v>5000</v>
      </c>
      <c r="T165" s="30">
        <v>5000</v>
      </c>
      <c r="U165" s="146">
        <f t="shared" si="42"/>
        <v>100</v>
      </c>
      <c r="V165" s="146">
        <f t="shared" si="43"/>
        <v>140</v>
      </c>
      <c r="W165" s="146">
        <f t="shared" si="44"/>
        <v>71.42857142857143</v>
      </c>
    </row>
    <row r="166" spans="10:23" ht="12.75">
      <c r="J166" s="196"/>
      <c r="K166" s="196" t="s">
        <v>317</v>
      </c>
      <c r="L166" s="196"/>
      <c r="M166" s="197">
        <f aca="true" t="shared" si="45" ref="M166:R166">M158</f>
        <v>10534</v>
      </c>
      <c r="N166" s="197">
        <f t="shared" si="45"/>
        <v>3263</v>
      </c>
      <c r="O166" s="197">
        <f t="shared" si="45"/>
        <v>20000</v>
      </c>
      <c r="P166" s="197">
        <f t="shared" si="45"/>
        <v>60000</v>
      </c>
      <c r="Q166" s="198">
        <f>Q158</f>
        <v>47000</v>
      </c>
      <c r="R166" s="282">
        <f t="shared" si="45"/>
        <v>30000</v>
      </c>
      <c r="S166" s="198">
        <f>S158</f>
        <v>35000</v>
      </c>
      <c r="T166" s="197">
        <f>T158</f>
        <v>25000</v>
      </c>
      <c r="U166" s="199"/>
      <c r="V166" s="199"/>
      <c r="W166" s="199"/>
    </row>
    <row r="167" spans="10:23" ht="12.75">
      <c r="J167" s="200"/>
      <c r="K167" s="200"/>
      <c r="L167" s="200"/>
      <c r="M167" s="201"/>
      <c r="N167" s="201"/>
      <c r="O167" s="201"/>
      <c r="P167" s="117"/>
      <c r="Q167" s="202"/>
      <c r="R167" s="283"/>
      <c r="S167" s="163"/>
      <c r="T167" s="117"/>
      <c r="U167" s="203"/>
      <c r="V167" s="203"/>
      <c r="W167" s="203"/>
    </row>
    <row r="168" spans="1:23" ht="12.75">
      <c r="A168" s="8" t="s">
        <v>455</v>
      </c>
      <c r="B168" s="8"/>
      <c r="C168" s="8"/>
      <c r="D168" s="8"/>
      <c r="E168" s="8"/>
      <c r="F168" s="8"/>
      <c r="G168" s="8"/>
      <c r="H168" s="8"/>
      <c r="I168" s="8"/>
      <c r="J168" s="8" t="s">
        <v>146</v>
      </c>
      <c r="K168" s="8" t="s">
        <v>454</v>
      </c>
      <c r="L168" s="8"/>
      <c r="M168" s="18"/>
      <c r="N168" s="18"/>
      <c r="O168" s="18"/>
      <c r="P168" s="18"/>
      <c r="Q168" s="160"/>
      <c r="R168" s="271"/>
      <c r="S168" s="159"/>
      <c r="T168" s="159"/>
      <c r="U168" s="161"/>
      <c r="V168" s="161"/>
      <c r="W168" s="161"/>
    </row>
    <row r="169" spans="1:23" ht="12.75">
      <c r="A169" s="65" t="s">
        <v>455</v>
      </c>
      <c r="I169" s="1">
        <v>112</v>
      </c>
      <c r="J169" s="71">
        <v>3</v>
      </c>
      <c r="K169" s="71" t="s">
        <v>9</v>
      </c>
      <c r="L169" s="71"/>
      <c r="M169" s="84">
        <f>M174+M179</f>
        <v>200497</v>
      </c>
      <c r="N169" s="84">
        <f>N174+N179+N172</f>
        <v>0</v>
      </c>
      <c r="O169" s="84">
        <f aca="true" t="shared" si="46" ref="O169:T169">O174+O179+O172</f>
        <v>50000</v>
      </c>
      <c r="P169" s="84">
        <f t="shared" si="46"/>
        <v>70000</v>
      </c>
      <c r="Q169" s="84">
        <f t="shared" si="46"/>
        <v>50000</v>
      </c>
      <c r="R169" s="109">
        <f>R174+R179+R172</f>
        <v>360000</v>
      </c>
      <c r="S169" s="84">
        <f t="shared" si="46"/>
        <v>100000</v>
      </c>
      <c r="T169" s="84">
        <f t="shared" si="46"/>
        <v>150000</v>
      </c>
      <c r="U169" s="146">
        <f aca="true" t="shared" si="47" ref="U169:U180">P169/O169*100</f>
        <v>140</v>
      </c>
      <c r="V169" s="146">
        <f aca="true" t="shared" si="48" ref="V169:V180">Q169/P169*100</f>
        <v>71.42857142857143</v>
      </c>
      <c r="W169" s="146">
        <f aca="true" t="shared" si="49" ref="W169:W180">R169/Q169*100</f>
        <v>720</v>
      </c>
    </row>
    <row r="170" spans="1:23" ht="12.75" hidden="1">
      <c r="A170" s="65"/>
      <c r="J170" s="71">
        <v>32</v>
      </c>
      <c r="K170" s="71"/>
      <c r="L170" s="71"/>
      <c r="M170" s="84"/>
      <c r="N170" s="84"/>
      <c r="O170" s="84"/>
      <c r="P170" s="84"/>
      <c r="Q170" s="84"/>
      <c r="R170" s="109"/>
      <c r="S170" s="84"/>
      <c r="T170" s="84"/>
      <c r="U170" s="146"/>
      <c r="V170" s="146"/>
      <c r="W170" s="146"/>
    </row>
    <row r="171" spans="1:23" ht="12.75" hidden="1">
      <c r="A171" s="65"/>
      <c r="J171" s="71">
        <v>3237</v>
      </c>
      <c r="K171" s="71"/>
      <c r="L171" s="71"/>
      <c r="M171" s="84"/>
      <c r="N171" s="84"/>
      <c r="O171" s="84"/>
      <c r="P171" s="84"/>
      <c r="Q171" s="84"/>
      <c r="R171" s="109"/>
      <c r="S171" s="84"/>
      <c r="T171" s="84"/>
      <c r="U171" s="146"/>
      <c r="V171" s="146"/>
      <c r="W171" s="146"/>
    </row>
    <row r="172" spans="1:23" ht="12.75">
      <c r="A172" s="65" t="s">
        <v>455</v>
      </c>
      <c r="I172" s="1">
        <v>112</v>
      </c>
      <c r="J172" s="306">
        <v>37</v>
      </c>
      <c r="K172" s="306" t="s">
        <v>535</v>
      </c>
      <c r="L172" s="306"/>
      <c r="M172" s="84"/>
      <c r="N172" s="307">
        <f>N173</f>
        <v>0</v>
      </c>
      <c r="O172" s="307">
        <f aca="true" t="shared" si="50" ref="O172:T172">O173</f>
        <v>20000</v>
      </c>
      <c r="P172" s="307">
        <f t="shared" si="50"/>
        <v>20000</v>
      </c>
      <c r="Q172" s="307">
        <f t="shared" si="50"/>
        <v>0</v>
      </c>
      <c r="R172" s="105">
        <f t="shared" si="50"/>
        <v>20000</v>
      </c>
      <c r="S172" s="307">
        <f t="shared" si="50"/>
        <v>20000</v>
      </c>
      <c r="T172" s="307">
        <f t="shared" si="50"/>
        <v>20000</v>
      </c>
      <c r="U172" s="146"/>
      <c r="V172" s="146"/>
      <c r="W172" s="146"/>
    </row>
    <row r="173" spans="1:23" ht="12.75">
      <c r="A173" s="65" t="s">
        <v>455</v>
      </c>
      <c r="C173" s="1">
        <v>2</v>
      </c>
      <c r="I173" s="1">
        <v>112</v>
      </c>
      <c r="J173" s="306">
        <v>3721</v>
      </c>
      <c r="K173" s="306" t="s">
        <v>536</v>
      </c>
      <c r="L173" s="306"/>
      <c r="M173" s="84"/>
      <c r="N173" s="84">
        <v>0</v>
      </c>
      <c r="O173" s="83">
        <v>20000</v>
      </c>
      <c r="P173" s="83">
        <v>20000</v>
      </c>
      <c r="Q173" s="148">
        <v>0</v>
      </c>
      <c r="R173" s="108">
        <v>20000</v>
      </c>
      <c r="S173" s="147">
        <v>20000</v>
      </c>
      <c r="T173" s="30">
        <v>20000</v>
      </c>
      <c r="U173" s="146"/>
      <c r="V173" s="146"/>
      <c r="W173" s="146"/>
    </row>
    <row r="174" spans="1:23" ht="12.75">
      <c r="A174" s="65" t="s">
        <v>455</v>
      </c>
      <c r="I174" s="1">
        <v>112</v>
      </c>
      <c r="J174" s="25">
        <v>38</v>
      </c>
      <c r="K174" s="25" t="s">
        <v>456</v>
      </c>
      <c r="L174" s="25"/>
      <c r="M174" s="26">
        <f>M175+M176+M177</f>
        <v>200497</v>
      </c>
      <c r="N174" s="26">
        <f>N175+N176+N177</f>
        <v>0</v>
      </c>
      <c r="O174" s="30">
        <f>O175+O176+O177</f>
        <v>30000</v>
      </c>
      <c r="P174" s="30">
        <f>P175+P176+P177</f>
        <v>50000</v>
      </c>
      <c r="Q174" s="148">
        <f>Q175+Q176+Q177</f>
        <v>50000</v>
      </c>
      <c r="R174" s="108">
        <f>R175+R176+R177+R178</f>
        <v>90000</v>
      </c>
      <c r="S174" s="147">
        <f>S175+S176+S177+S178</f>
        <v>80000</v>
      </c>
      <c r="T174" s="30">
        <f>T175+T176+T177+T178</f>
        <v>80000</v>
      </c>
      <c r="U174" s="146">
        <f t="shared" si="47"/>
        <v>166.66666666666669</v>
      </c>
      <c r="V174" s="146">
        <f t="shared" si="48"/>
        <v>100</v>
      </c>
      <c r="W174" s="146">
        <f t="shared" si="49"/>
        <v>180</v>
      </c>
    </row>
    <row r="175" spans="1:23" s="315" customFormat="1" ht="12.75">
      <c r="A175" s="381" t="s">
        <v>455</v>
      </c>
      <c r="C175" s="315">
        <v>2</v>
      </c>
      <c r="I175" s="315">
        <v>112</v>
      </c>
      <c r="J175" s="306">
        <v>3811</v>
      </c>
      <c r="K175" s="382" t="s">
        <v>573</v>
      </c>
      <c r="L175" s="385"/>
      <c r="M175" s="307">
        <v>0</v>
      </c>
      <c r="N175" s="307">
        <v>0</v>
      </c>
      <c r="O175" s="308">
        <v>30000</v>
      </c>
      <c r="P175" s="308">
        <v>50000</v>
      </c>
      <c r="Q175" s="383">
        <v>50000</v>
      </c>
      <c r="R175" s="104">
        <v>70000</v>
      </c>
      <c r="S175" s="384">
        <v>50000</v>
      </c>
      <c r="T175" s="308">
        <v>50000</v>
      </c>
      <c r="U175" s="380">
        <f t="shared" si="47"/>
        <v>166.66666666666669</v>
      </c>
      <c r="V175" s="380">
        <f t="shared" si="48"/>
        <v>100</v>
      </c>
      <c r="W175" s="380">
        <f t="shared" si="49"/>
        <v>140</v>
      </c>
    </row>
    <row r="176" spans="1:23" s="315" customFormat="1" ht="12.75" customHeight="1" hidden="1">
      <c r="A176" s="381" t="s">
        <v>455</v>
      </c>
      <c r="I176" s="315">
        <v>112</v>
      </c>
      <c r="J176" s="306">
        <v>4212</v>
      </c>
      <c r="K176" s="382" t="s">
        <v>457</v>
      </c>
      <c r="L176" s="385"/>
      <c r="M176" s="307">
        <v>0</v>
      </c>
      <c r="N176" s="307">
        <v>0</v>
      </c>
      <c r="O176" s="308">
        <v>0</v>
      </c>
      <c r="P176" s="308">
        <v>0</v>
      </c>
      <c r="Q176" s="383">
        <v>0</v>
      </c>
      <c r="R176" s="105">
        <v>0</v>
      </c>
      <c r="S176" s="384">
        <v>0</v>
      </c>
      <c r="T176" s="308">
        <v>0</v>
      </c>
      <c r="U176" s="380" t="e">
        <f t="shared" si="47"/>
        <v>#DIV/0!</v>
      </c>
      <c r="V176" s="380" t="e">
        <f t="shared" si="48"/>
        <v>#DIV/0!</v>
      </c>
      <c r="W176" s="380" t="e">
        <f t="shared" si="49"/>
        <v>#DIV/0!</v>
      </c>
    </row>
    <row r="177" spans="1:23" s="315" customFormat="1" ht="12.75" customHeight="1" hidden="1">
      <c r="A177" s="381" t="s">
        <v>419</v>
      </c>
      <c r="I177" s="315">
        <v>112</v>
      </c>
      <c r="J177" s="306">
        <v>4214</v>
      </c>
      <c r="K177" s="382" t="s">
        <v>457</v>
      </c>
      <c r="L177" s="306"/>
      <c r="M177" s="307">
        <v>200497</v>
      </c>
      <c r="N177" s="307">
        <v>0</v>
      </c>
      <c r="O177" s="308">
        <v>0</v>
      </c>
      <c r="P177" s="308">
        <v>0</v>
      </c>
      <c r="Q177" s="383">
        <v>0</v>
      </c>
      <c r="R177" s="105">
        <v>0</v>
      </c>
      <c r="S177" s="384">
        <v>0</v>
      </c>
      <c r="T177" s="308">
        <v>0</v>
      </c>
      <c r="U177" s="380" t="e">
        <f t="shared" si="47"/>
        <v>#DIV/0!</v>
      </c>
      <c r="V177" s="380" t="e">
        <f t="shared" si="48"/>
        <v>#DIV/0!</v>
      </c>
      <c r="W177" s="380" t="e">
        <f t="shared" si="49"/>
        <v>#DIV/0!</v>
      </c>
    </row>
    <row r="178" spans="1:23" s="315" customFormat="1" ht="12.75" customHeight="1">
      <c r="A178" s="381"/>
      <c r="J178" s="306">
        <v>3811</v>
      </c>
      <c r="K178" s="382" t="s">
        <v>565</v>
      </c>
      <c r="L178" s="306"/>
      <c r="M178" s="307"/>
      <c r="N178" s="307">
        <v>0</v>
      </c>
      <c r="O178" s="308">
        <v>0</v>
      </c>
      <c r="P178" s="308">
        <v>0</v>
      </c>
      <c r="Q178" s="383">
        <v>0</v>
      </c>
      <c r="R178" s="105">
        <v>20000</v>
      </c>
      <c r="S178" s="384">
        <v>30000</v>
      </c>
      <c r="T178" s="308">
        <v>30000</v>
      </c>
      <c r="U178" s="380" t="e">
        <f t="shared" si="47"/>
        <v>#DIV/0!</v>
      </c>
      <c r="V178" s="380" t="e">
        <f t="shared" si="48"/>
        <v>#DIV/0!</v>
      </c>
      <c r="W178" s="380" t="e">
        <f t="shared" si="49"/>
        <v>#DIV/0!</v>
      </c>
    </row>
    <row r="179" spans="1:23" s="315" customFormat="1" ht="12.75">
      <c r="A179" s="381" t="s">
        <v>419</v>
      </c>
      <c r="I179" s="315">
        <v>112</v>
      </c>
      <c r="J179" s="306">
        <v>4</v>
      </c>
      <c r="K179" s="306" t="s">
        <v>129</v>
      </c>
      <c r="L179" s="306"/>
      <c r="M179" s="307">
        <f aca="true" t="shared" si="51" ref="M179:T179">M180</f>
        <v>0</v>
      </c>
      <c r="N179" s="307">
        <f t="shared" si="51"/>
        <v>0</v>
      </c>
      <c r="O179" s="308">
        <f t="shared" si="51"/>
        <v>0</v>
      </c>
      <c r="P179" s="308">
        <f t="shared" si="51"/>
        <v>0</v>
      </c>
      <c r="Q179" s="383">
        <f t="shared" si="51"/>
        <v>0</v>
      </c>
      <c r="R179" s="105">
        <f t="shared" si="51"/>
        <v>250000</v>
      </c>
      <c r="S179" s="384">
        <f t="shared" si="51"/>
        <v>0</v>
      </c>
      <c r="T179" s="308">
        <f t="shared" si="51"/>
        <v>50000</v>
      </c>
      <c r="U179" s="380" t="e">
        <f t="shared" si="47"/>
        <v>#DIV/0!</v>
      </c>
      <c r="V179" s="380" t="e">
        <f t="shared" si="48"/>
        <v>#DIV/0!</v>
      </c>
      <c r="W179" s="380" t="e">
        <f t="shared" si="49"/>
        <v>#DIV/0!</v>
      </c>
    </row>
    <row r="180" spans="1:23" s="315" customFormat="1" ht="13.5" thickBot="1">
      <c r="A180" s="381" t="s">
        <v>419</v>
      </c>
      <c r="I180" s="315">
        <v>112</v>
      </c>
      <c r="J180" s="306">
        <v>4214</v>
      </c>
      <c r="K180" s="306" t="s">
        <v>559</v>
      </c>
      <c r="L180" s="306"/>
      <c r="M180" s="307">
        <v>0</v>
      </c>
      <c r="N180" s="307">
        <v>0</v>
      </c>
      <c r="O180" s="308">
        <v>0</v>
      </c>
      <c r="P180" s="308">
        <v>0</v>
      </c>
      <c r="Q180" s="383">
        <v>0</v>
      </c>
      <c r="R180" s="105">
        <v>250000</v>
      </c>
      <c r="S180" s="384">
        <v>0</v>
      </c>
      <c r="T180" s="308">
        <v>50000</v>
      </c>
      <c r="U180" s="380" t="e">
        <f t="shared" si="47"/>
        <v>#DIV/0!</v>
      </c>
      <c r="V180" s="380" t="e">
        <f t="shared" si="48"/>
        <v>#DIV/0!</v>
      </c>
      <c r="W180" s="380" t="e">
        <f t="shared" si="49"/>
        <v>#DIV/0!</v>
      </c>
    </row>
    <row r="181" spans="10:23" ht="12.75">
      <c r="J181" s="196"/>
      <c r="K181" s="196" t="s">
        <v>317</v>
      </c>
      <c r="L181" s="196"/>
      <c r="M181" s="197">
        <f aca="true" t="shared" si="52" ref="M181:R181">M169</f>
        <v>200497</v>
      </c>
      <c r="N181" s="197">
        <f t="shared" si="52"/>
        <v>0</v>
      </c>
      <c r="O181" s="197">
        <f t="shared" si="52"/>
        <v>50000</v>
      </c>
      <c r="P181" s="197">
        <f t="shared" si="52"/>
        <v>70000</v>
      </c>
      <c r="Q181" s="198">
        <f>Q169</f>
        <v>50000</v>
      </c>
      <c r="R181" s="282">
        <f t="shared" si="52"/>
        <v>360000</v>
      </c>
      <c r="S181" s="198">
        <f>S169</f>
        <v>100000</v>
      </c>
      <c r="T181" s="197">
        <f>T169</f>
        <v>150000</v>
      </c>
      <c r="U181" s="199"/>
      <c r="V181" s="199"/>
      <c r="W181" s="199"/>
    </row>
    <row r="182" spans="10:23" ht="12.75">
      <c r="J182" s="200"/>
      <c r="K182" s="200"/>
      <c r="L182" s="200"/>
      <c r="M182" s="201"/>
      <c r="N182" s="201"/>
      <c r="O182" s="201"/>
      <c r="P182" s="117"/>
      <c r="Q182" s="202"/>
      <c r="R182" s="283"/>
      <c r="S182" s="163"/>
      <c r="T182" s="117"/>
      <c r="U182" s="203"/>
      <c r="V182" s="203"/>
      <c r="W182" s="203"/>
    </row>
    <row r="183" spans="1:23" ht="12.75">
      <c r="A183" s="8" t="s">
        <v>420</v>
      </c>
      <c r="B183" s="8"/>
      <c r="C183" s="8"/>
      <c r="D183" s="8"/>
      <c r="E183" s="8"/>
      <c r="F183" s="8"/>
      <c r="G183" s="8"/>
      <c r="H183" s="8"/>
      <c r="I183" s="8"/>
      <c r="J183" s="8" t="s">
        <v>209</v>
      </c>
      <c r="K183" s="8" t="s">
        <v>147</v>
      </c>
      <c r="L183" s="8"/>
      <c r="M183" s="18"/>
      <c r="N183" s="18"/>
      <c r="O183" s="18"/>
      <c r="P183" s="18"/>
      <c r="Q183" s="160"/>
      <c r="R183" s="271"/>
      <c r="S183" s="159"/>
      <c r="T183" s="159"/>
      <c r="U183" s="161"/>
      <c r="V183" s="161"/>
      <c r="W183" s="161"/>
    </row>
    <row r="184" spans="1:23" ht="12.75">
      <c r="A184" s="65" t="s">
        <v>420</v>
      </c>
      <c r="I184" s="1">
        <v>112</v>
      </c>
      <c r="J184" s="71">
        <v>4</v>
      </c>
      <c r="K184" s="71" t="s">
        <v>97</v>
      </c>
      <c r="L184" s="71"/>
      <c r="M184" s="84">
        <f aca="true" t="shared" si="53" ref="M184:T185">M185</f>
        <v>0</v>
      </c>
      <c r="N184" s="84">
        <f>N185</f>
        <v>0</v>
      </c>
      <c r="O184" s="84">
        <f t="shared" si="53"/>
        <v>100000</v>
      </c>
      <c r="P184" s="83">
        <f t="shared" si="53"/>
        <v>100000</v>
      </c>
      <c r="Q184" s="144">
        <f t="shared" si="53"/>
        <v>0</v>
      </c>
      <c r="R184" s="108">
        <f t="shared" si="53"/>
        <v>86000</v>
      </c>
      <c r="S184" s="145">
        <f t="shared" si="53"/>
        <v>0</v>
      </c>
      <c r="T184" s="83">
        <f t="shared" si="53"/>
        <v>100000</v>
      </c>
      <c r="U184" s="146">
        <f aca="true" t="shared" si="54" ref="U184:W186">P184/O184*100</f>
        <v>100</v>
      </c>
      <c r="V184" s="146">
        <f t="shared" si="54"/>
        <v>0</v>
      </c>
      <c r="W184" s="146" t="e">
        <f t="shared" si="54"/>
        <v>#DIV/0!</v>
      </c>
    </row>
    <row r="185" spans="1:23" ht="12.75">
      <c r="A185" s="65" t="s">
        <v>420</v>
      </c>
      <c r="I185" s="1">
        <v>112</v>
      </c>
      <c r="J185" s="25">
        <v>42</v>
      </c>
      <c r="K185" s="25" t="s">
        <v>98</v>
      </c>
      <c r="L185" s="25"/>
      <c r="M185" s="26">
        <f t="shared" si="53"/>
        <v>0</v>
      </c>
      <c r="N185" s="26">
        <f t="shared" si="53"/>
        <v>0</v>
      </c>
      <c r="O185" s="26">
        <f t="shared" si="53"/>
        <v>100000</v>
      </c>
      <c r="P185" s="30">
        <f t="shared" si="53"/>
        <v>100000</v>
      </c>
      <c r="Q185" s="148">
        <f t="shared" si="53"/>
        <v>0</v>
      </c>
      <c r="R185" s="108">
        <f t="shared" si="53"/>
        <v>86000</v>
      </c>
      <c r="S185" s="147">
        <f t="shared" si="53"/>
        <v>0</v>
      </c>
      <c r="T185" s="30">
        <f t="shared" si="53"/>
        <v>100000</v>
      </c>
      <c r="U185" s="146">
        <f t="shared" si="54"/>
        <v>100</v>
      </c>
      <c r="V185" s="146">
        <f t="shared" si="54"/>
        <v>0</v>
      </c>
      <c r="W185" s="146" t="e">
        <f t="shared" si="54"/>
        <v>#DIV/0!</v>
      </c>
    </row>
    <row r="186" spans="1:23" ht="13.5" thickBot="1">
      <c r="A186" s="65" t="s">
        <v>420</v>
      </c>
      <c r="E186" s="1">
        <v>4</v>
      </c>
      <c r="G186" s="1">
        <v>6</v>
      </c>
      <c r="I186" s="1">
        <v>112</v>
      </c>
      <c r="J186" s="25">
        <v>4264</v>
      </c>
      <c r="K186" s="25" t="s">
        <v>237</v>
      </c>
      <c r="L186" s="25"/>
      <c r="M186" s="26">
        <v>0</v>
      </c>
      <c r="N186" s="26">
        <v>0</v>
      </c>
      <c r="O186" s="26">
        <v>100000</v>
      </c>
      <c r="P186" s="30">
        <v>100000</v>
      </c>
      <c r="Q186" s="148">
        <v>0</v>
      </c>
      <c r="R186" s="108">
        <v>86000</v>
      </c>
      <c r="S186" s="147">
        <v>0</v>
      </c>
      <c r="T186" s="30">
        <v>100000</v>
      </c>
      <c r="U186" s="146">
        <f t="shared" si="54"/>
        <v>100</v>
      </c>
      <c r="V186" s="146">
        <f t="shared" si="54"/>
        <v>0</v>
      </c>
      <c r="W186" s="146" t="e">
        <f t="shared" si="54"/>
        <v>#DIV/0!</v>
      </c>
    </row>
    <row r="187" spans="10:23" ht="13.5" thickBot="1">
      <c r="J187" s="196"/>
      <c r="K187" s="196" t="s">
        <v>317</v>
      </c>
      <c r="L187" s="196"/>
      <c r="M187" s="197">
        <f aca="true" t="shared" si="55" ref="M187:R187">M184</f>
        <v>0</v>
      </c>
      <c r="N187" s="197">
        <f t="shared" si="55"/>
        <v>0</v>
      </c>
      <c r="O187" s="197">
        <f t="shared" si="55"/>
        <v>100000</v>
      </c>
      <c r="P187" s="197">
        <f t="shared" si="55"/>
        <v>100000</v>
      </c>
      <c r="Q187" s="198">
        <f>Q184</f>
        <v>0</v>
      </c>
      <c r="R187" s="282">
        <f t="shared" si="55"/>
        <v>86000</v>
      </c>
      <c r="S187" s="198">
        <f>S184</f>
        <v>0</v>
      </c>
      <c r="T187" s="197">
        <f>T184</f>
        <v>100000</v>
      </c>
      <c r="U187" s="199"/>
      <c r="V187" s="199"/>
      <c r="W187" s="199"/>
    </row>
    <row r="188" spans="10:23" ht="13.5" thickBot="1">
      <c r="J188" s="172"/>
      <c r="K188" s="172" t="s">
        <v>321</v>
      </c>
      <c r="L188" s="172"/>
      <c r="M188" s="173">
        <f aca="true" t="shared" si="56" ref="M188:T188">M129+M143+M149+M155+M166+M181+M187</f>
        <v>1730335</v>
      </c>
      <c r="N188" s="173">
        <f>N129+N143+N149+N155+N166+N181+N187</f>
        <v>1769188</v>
      </c>
      <c r="O188" s="173">
        <f>O129+O143+O149+O155+O166+O181+O187</f>
        <v>1609100</v>
      </c>
      <c r="P188" s="173">
        <f t="shared" si="56"/>
        <v>2295360</v>
      </c>
      <c r="Q188" s="174">
        <f t="shared" si="56"/>
        <v>1530900</v>
      </c>
      <c r="R188" s="275">
        <f t="shared" si="56"/>
        <v>2359200</v>
      </c>
      <c r="S188" s="174">
        <f t="shared" si="56"/>
        <v>1985600</v>
      </c>
      <c r="T188" s="173">
        <f t="shared" si="56"/>
        <v>2214700</v>
      </c>
      <c r="U188" s="175"/>
      <c r="V188" s="175"/>
      <c r="W188" s="175"/>
    </row>
    <row r="189" spans="10:23" ht="13.5" thickTop="1">
      <c r="J189" s="156"/>
      <c r="K189" s="156"/>
      <c r="L189" s="156"/>
      <c r="M189" s="117"/>
      <c r="N189" s="117"/>
      <c r="O189" s="117"/>
      <c r="P189" s="117"/>
      <c r="Q189" s="163"/>
      <c r="R189" s="270"/>
      <c r="S189" s="163"/>
      <c r="T189" s="117"/>
      <c r="U189" s="221"/>
      <c r="V189" s="221"/>
      <c r="W189" s="221"/>
    </row>
    <row r="190" spans="1:23" ht="12.75">
      <c r="A190" s="21"/>
      <c r="B190" s="21"/>
      <c r="C190" s="21"/>
      <c r="D190" s="21"/>
      <c r="E190" s="21"/>
      <c r="F190" s="21"/>
      <c r="G190" s="21"/>
      <c r="H190" s="21"/>
      <c r="I190" s="21"/>
      <c r="J190" s="139" t="s">
        <v>149</v>
      </c>
      <c r="K190" s="139" t="s">
        <v>148</v>
      </c>
      <c r="L190" s="139"/>
      <c r="M190" s="19"/>
      <c r="N190" s="19"/>
      <c r="O190" s="19"/>
      <c r="P190" s="19"/>
      <c r="Q190" s="185"/>
      <c r="R190" s="279"/>
      <c r="S190" s="186"/>
      <c r="T190" s="186"/>
      <c r="U190" s="187"/>
      <c r="V190" s="187"/>
      <c r="W190" s="187"/>
    </row>
    <row r="191" spans="1:23" ht="12.75">
      <c r="A191" s="21"/>
      <c r="B191" s="21"/>
      <c r="C191" s="21"/>
      <c r="D191" s="21"/>
      <c r="E191" s="21"/>
      <c r="F191" s="21"/>
      <c r="G191" s="21"/>
      <c r="H191" s="21"/>
      <c r="I191" s="21">
        <v>300</v>
      </c>
      <c r="J191" s="21" t="s">
        <v>189</v>
      </c>
      <c r="K191" s="21"/>
      <c r="L191" s="21"/>
      <c r="M191" s="22"/>
      <c r="N191" s="22"/>
      <c r="O191" s="22"/>
      <c r="P191" s="22"/>
      <c r="Q191" s="180"/>
      <c r="R191" s="280"/>
      <c r="S191" s="188"/>
      <c r="T191" s="188"/>
      <c r="U191" s="189"/>
      <c r="V191" s="189"/>
      <c r="W191" s="189"/>
    </row>
    <row r="192" spans="1:23" ht="12.75">
      <c r="A192" s="7" t="s">
        <v>394</v>
      </c>
      <c r="B192" s="7"/>
      <c r="C192" s="7"/>
      <c r="D192" s="7"/>
      <c r="E192" s="7"/>
      <c r="F192" s="7"/>
      <c r="G192" s="7"/>
      <c r="H192" s="7"/>
      <c r="I192" s="7"/>
      <c r="J192" s="141" t="s">
        <v>151</v>
      </c>
      <c r="K192" s="141" t="s">
        <v>150</v>
      </c>
      <c r="L192" s="141"/>
      <c r="M192" s="17"/>
      <c r="N192" s="17"/>
      <c r="O192" s="17"/>
      <c r="P192" s="17"/>
      <c r="Q192" s="166"/>
      <c r="R192" s="273"/>
      <c r="S192" s="165"/>
      <c r="T192" s="165"/>
      <c r="U192" s="167"/>
      <c r="V192" s="167"/>
      <c r="W192" s="167"/>
    </row>
    <row r="193" spans="1:23" ht="12.75">
      <c r="A193" s="8" t="s">
        <v>421</v>
      </c>
      <c r="B193" s="8"/>
      <c r="C193" s="8"/>
      <c r="D193" s="8"/>
      <c r="E193" s="8"/>
      <c r="F193" s="8"/>
      <c r="G193" s="8"/>
      <c r="H193" s="8"/>
      <c r="I193" s="8">
        <v>321</v>
      </c>
      <c r="J193" s="8" t="s">
        <v>138</v>
      </c>
      <c r="K193" s="8" t="s">
        <v>152</v>
      </c>
      <c r="L193" s="8"/>
      <c r="M193" s="18"/>
      <c r="N193" s="18"/>
      <c r="O193" s="18"/>
      <c r="P193" s="18"/>
      <c r="Q193" s="160"/>
      <c r="R193" s="271"/>
      <c r="S193" s="159"/>
      <c r="T193" s="159"/>
      <c r="U193" s="161"/>
      <c r="V193" s="161"/>
      <c r="W193" s="161"/>
    </row>
    <row r="194" spans="1:23" ht="12.75">
      <c r="A194" s="65" t="s">
        <v>421</v>
      </c>
      <c r="I194" s="1">
        <v>321</v>
      </c>
      <c r="J194" s="71">
        <v>3</v>
      </c>
      <c r="K194" s="71" t="s">
        <v>9</v>
      </c>
      <c r="L194" s="71"/>
      <c r="M194" s="84">
        <f aca="true" t="shared" si="57" ref="M194:T195">M195</f>
        <v>94000</v>
      </c>
      <c r="N194" s="83">
        <f t="shared" si="57"/>
        <v>90000</v>
      </c>
      <c r="O194" s="83">
        <f t="shared" si="57"/>
        <v>90000</v>
      </c>
      <c r="P194" s="83">
        <f t="shared" si="57"/>
        <v>140000</v>
      </c>
      <c r="Q194" s="144">
        <f t="shared" si="57"/>
        <v>100000</v>
      </c>
      <c r="R194" s="108">
        <f t="shared" si="57"/>
        <v>150000</v>
      </c>
      <c r="S194" s="145">
        <f t="shared" si="57"/>
        <v>100000</v>
      </c>
      <c r="T194" s="83">
        <f t="shared" si="57"/>
        <v>200000</v>
      </c>
      <c r="U194" s="146">
        <f aca="true" t="shared" si="58" ref="U194:W196">P194/O194*100</f>
        <v>155.55555555555557</v>
      </c>
      <c r="V194" s="146">
        <f t="shared" si="58"/>
        <v>71.42857142857143</v>
      </c>
      <c r="W194" s="146">
        <f t="shared" si="58"/>
        <v>150</v>
      </c>
    </row>
    <row r="195" spans="1:23" ht="12.75">
      <c r="A195" s="65" t="s">
        <v>421</v>
      </c>
      <c r="I195" s="1">
        <v>321</v>
      </c>
      <c r="J195" s="25">
        <v>38</v>
      </c>
      <c r="K195" s="25" t="s">
        <v>52</v>
      </c>
      <c r="L195" s="25"/>
      <c r="M195" s="26">
        <f t="shared" si="57"/>
        <v>94000</v>
      </c>
      <c r="N195" s="30">
        <f t="shared" si="57"/>
        <v>90000</v>
      </c>
      <c r="O195" s="30">
        <f t="shared" si="57"/>
        <v>90000</v>
      </c>
      <c r="P195" s="30">
        <f t="shared" si="57"/>
        <v>140000</v>
      </c>
      <c r="Q195" s="148">
        <f t="shared" si="57"/>
        <v>100000</v>
      </c>
      <c r="R195" s="108">
        <f t="shared" si="57"/>
        <v>150000</v>
      </c>
      <c r="S195" s="147">
        <f t="shared" si="57"/>
        <v>100000</v>
      </c>
      <c r="T195" s="30">
        <f t="shared" si="57"/>
        <v>200000</v>
      </c>
      <c r="U195" s="146">
        <f t="shared" si="58"/>
        <v>155.55555555555557</v>
      </c>
      <c r="V195" s="146">
        <f t="shared" si="58"/>
        <v>71.42857142857143</v>
      </c>
      <c r="W195" s="146">
        <f t="shared" si="58"/>
        <v>150</v>
      </c>
    </row>
    <row r="196" spans="1:23" s="315" customFormat="1" ht="13.5" thickBot="1">
      <c r="A196" s="381" t="s">
        <v>421</v>
      </c>
      <c r="B196" s="315">
        <v>1</v>
      </c>
      <c r="C196" s="315">
        <v>2</v>
      </c>
      <c r="E196" s="315">
        <v>4</v>
      </c>
      <c r="I196" s="315">
        <v>321</v>
      </c>
      <c r="J196" s="306">
        <v>3811</v>
      </c>
      <c r="K196" s="306" t="s">
        <v>238</v>
      </c>
      <c r="L196" s="306"/>
      <c r="M196" s="307">
        <v>94000</v>
      </c>
      <c r="N196" s="308">
        <v>90000</v>
      </c>
      <c r="O196" s="308">
        <v>90000</v>
      </c>
      <c r="P196" s="308">
        <v>140000</v>
      </c>
      <c r="Q196" s="383">
        <v>100000</v>
      </c>
      <c r="R196" s="104">
        <v>150000</v>
      </c>
      <c r="S196" s="384">
        <v>100000</v>
      </c>
      <c r="T196" s="308">
        <v>200000</v>
      </c>
      <c r="U196" s="380">
        <f t="shared" si="58"/>
        <v>155.55555555555557</v>
      </c>
      <c r="V196" s="380">
        <f t="shared" si="58"/>
        <v>71.42857142857143</v>
      </c>
      <c r="W196" s="380">
        <f t="shared" si="58"/>
        <v>150</v>
      </c>
    </row>
    <row r="197" spans="10:23" ht="12.75">
      <c r="J197" s="196"/>
      <c r="K197" s="196" t="s">
        <v>317</v>
      </c>
      <c r="L197" s="196"/>
      <c r="M197" s="197">
        <f aca="true" t="shared" si="59" ref="M197:R197">M194</f>
        <v>94000</v>
      </c>
      <c r="N197" s="197">
        <f>N194</f>
        <v>90000</v>
      </c>
      <c r="O197" s="197">
        <f t="shared" si="59"/>
        <v>90000</v>
      </c>
      <c r="P197" s="197">
        <f t="shared" si="59"/>
        <v>140000</v>
      </c>
      <c r="Q197" s="198">
        <f>Q194</f>
        <v>100000</v>
      </c>
      <c r="R197" s="282">
        <f t="shared" si="59"/>
        <v>150000</v>
      </c>
      <c r="S197" s="198">
        <f>S194</f>
        <v>100000</v>
      </c>
      <c r="T197" s="197">
        <f>T194</f>
        <v>200000</v>
      </c>
      <c r="U197" s="199"/>
      <c r="V197" s="199"/>
      <c r="W197" s="199"/>
    </row>
    <row r="198" spans="10:23" ht="12.75">
      <c r="J198" s="33"/>
      <c r="K198" s="33"/>
      <c r="L198" s="33"/>
      <c r="M198" s="34"/>
      <c r="N198" s="97"/>
      <c r="O198" s="34"/>
      <c r="P198" s="37"/>
      <c r="Q198" s="222"/>
      <c r="R198" s="283"/>
      <c r="S198" s="157"/>
      <c r="T198" s="37"/>
      <c r="U198" s="223"/>
      <c r="V198" s="223"/>
      <c r="W198" s="223"/>
    </row>
    <row r="199" spans="1:23" ht="12.75">
      <c r="A199" s="8" t="s">
        <v>422</v>
      </c>
      <c r="B199" s="8"/>
      <c r="C199" s="8"/>
      <c r="D199" s="8"/>
      <c r="E199" s="8"/>
      <c r="F199" s="8"/>
      <c r="G199" s="8"/>
      <c r="H199" s="8"/>
      <c r="I199" s="8">
        <v>321</v>
      </c>
      <c r="J199" s="8" t="s">
        <v>138</v>
      </c>
      <c r="K199" s="8" t="s">
        <v>153</v>
      </c>
      <c r="L199" s="8"/>
      <c r="M199" s="18"/>
      <c r="N199" s="224"/>
      <c r="O199" s="18"/>
      <c r="P199" s="18"/>
      <c r="Q199" s="160"/>
      <c r="R199" s="271"/>
      <c r="S199" s="160"/>
      <c r="T199" s="18"/>
      <c r="U199" s="161"/>
      <c r="V199" s="161"/>
      <c r="W199" s="161"/>
    </row>
    <row r="200" spans="1:23" ht="12.75">
      <c r="A200" s="65" t="s">
        <v>422</v>
      </c>
      <c r="I200" s="1">
        <v>321</v>
      </c>
      <c r="J200" s="71">
        <v>3</v>
      </c>
      <c r="K200" s="71" t="s">
        <v>9</v>
      </c>
      <c r="L200" s="71"/>
      <c r="M200" s="84">
        <f>M201</f>
        <v>0</v>
      </c>
      <c r="N200" s="83">
        <f aca="true" t="shared" si="60" ref="N200:T200">N201+N205</f>
        <v>16284</v>
      </c>
      <c r="O200" s="84">
        <f t="shared" si="60"/>
        <v>43500</v>
      </c>
      <c r="P200" s="84">
        <f>P201+P205</f>
        <v>42000</v>
      </c>
      <c r="Q200" s="84">
        <f t="shared" si="60"/>
        <v>43500</v>
      </c>
      <c r="R200" s="108">
        <f t="shared" si="60"/>
        <v>18000</v>
      </c>
      <c r="S200" s="145">
        <f t="shared" si="60"/>
        <v>46500</v>
      </c>
      <c r="T200" s="145">
        <f t="shared" si="60"/>
        <v>20000</v>
      </c>
      <c r="U200" s="146">
        <f aca="true" t="shared" si="61" ref="U200:W204">P200/O200*100</f>
        <v>96.55172413793103</v>
      </c>
      <c r="V200" s="146">
        <f t="shared" si="61"/>
        <v>103.57142857142858</v>
      </c>
      <c r="W200" s="146">
        <f t="shared" si="61"/>
        <v>41.37931034482759</v>
      </c>
    </row>
    <row r="201" spans="1:23" ht="12.75">
      <c r="A201" s="65" t="s">
        <v>422</v>
      </c>
      <c r="I201" s="1">
        <v>321</v>
      </c>
      <c r="J201" s="25">
        <v>32</v>
      </c>
      <c r="K201" s="32" t="s">
        <v>41</v>
      </c>
      <c r="L201" s="31"/>
      <c r="M201" s="26">
        <f>M202+M203</f>
        <v>0</v>
      </c>
      <c r="N201" s="30">
        <f>N202+N203</f>
        <v>13284</v>
      </c>
      <c r="O201" s="26">
        <f>O202+O203</f>
        <v>36500</v>
      </c>
      <c r="P201" s="148">
        <f>P202+P203+P204</f>
        <v>35000</v>
      </c>
      <c r="Q201" s="148">
        <f>Q202+Q203+Q204</f>
        <v>36500</v>
      </c>
      <c r="R201" s="108">
        <f>R202+R203+R204</f>
        <v>13000</v>
      </c>
      <c r="S201" s="147">
        <f>S202+S203+S204</f>
        <v>39500</v>
      </c>
      <c r="T201" s="30">
        <f>T202+T203+T204</f>
        <v>13000</v>
      </c>
      <c r="U201" s="146">
        <f t="shared" si="61"/>
        <v>95.8904109589041</v>
      </c>
      <c r="V201" s="146">
        <f t="shared" si="61"/>
        <v>104.28571428571429</v>
      </c>
      <c r="W201" s="146">
        <f t="shared" si="61"/>
        <v>35.61643835616438</v>
      </c>
    </row>
    <row r="202" spans="1:23" ht="12.75">
      <c r="A202" s="65" t="s">
        <v>422</v>
      </c>
      <c r="C202" s="1">
        <v>2</v>
      </c>
      <c r="D202" s="1">
        <v>3</v>
      </c>
      <c r="E202" s="1">
        <v>4</v>
      </c>
      <c r="I202" s="1">
        <v>321</v>
      </c>
      <c r="J202" s="25">
        <v>3237</v>
      </c>
      <c r="K202" s="25" t="s">
        <v>239</v>
      </c>
      <c r="L202" s="25"/>
      <c r="M202" s="26">
        <v>0</v>
      </c>
      <c r="N202" s="30">
        <v>0</v>
      </c>
      <c r="O202" s="26">
        <v>20000</v>
      </c>
      <c r="P202" s="30">
        <v>20000</v>
      </c>
      <c r="Q202" s="148">
        <v>20000</v>
      </c>
      <c r="R202" s="108">
        <v>0</v>
      </c>
      <c r="S202" s="147">
        <v>20000</v>
      </c>
      <c r="T202" s="30">
        <v>0</v>
      </c>
      <c r="U202" s="146">
        <f t="shared" si="61"/>
        <v>100</v>
      </c>
      <c r="V202" s="146">
        <f t="shared" si="61"/>
        <v>100</v>
      </c>
      <c r="W202" s="146">
        <f t="shared" si="61"/>
        <v>0</v>
      </c>
    </row>
    <row r="203" spans="1:23" ht="12.75">
      <c r="A203" s="65" t="s">
        <v>422</v>
      </c>
      <c r="C203" s="1">
        <v>2</v>
      </c>
      <c r="D203" s="1">
        <v>3</v>
      </c>
      <c r="E203" s="1">
        <v>4</v>
      </c>
      <c r="I203" s="1">
        <v>321</v>
      </c>
      <c r="J203" s="25">
        <v>3237</v>
      </c>
      <c r="K203" s="25" t="s">
        <v>495</v>
      </c>
      <c r="L203" s="25"/>
      <c r="M203" s="26">
        <v>0</v>
      </c>
      <c r="N203" s="30">
        <v>13284</v>
      </c>
      <c r="O203" s="26">
        <v>16500</v>
      </c>
      <c r="P203" s="30">
        <v>15000</v>
      </c>
      <c r="Q203" s="148">
        <v>16500</v>
      </c>
      <c r="R203" s="108">
        <v>10000</v>
      </c>
      <c r="S203" s="147">
        <v>16500</v>
      </c>
      <c r="T203" s="30">
        <v>10000</v>
      </c>
      <c r="U203" s="146">
        <f t="shared" si="61"/>
        <v>90.9090909090909</v>
      </c>
      <c r="V203" s="146">
        <f t="shared" si="61"/>
        <v>110.00000000000001</v>
      </c>
      <c r="W203" s="146">
        <f t="shared" si="61"/>
        <v>60.60606060606061</v>
      </c>
    </row>
    <row r="204" spans="1:23" s="315" customFormat="1" ht="12.75">
      <c r="A204" s="381" t="s">
        <v>422</v>
      </c>
      <c r="C204" s="315">
        <v>2</v>
      </c>
      <c r="D204" s="315">
        <v>3</v>
      </c>
      <c r="E204" s="315">
        <v>4</v>
      </c>
      <c r="I204" s="315">
        <v>321</v>
      </c>
      <c r="J204" s="386">
        <v>3237</v>
      </c>
      <c r="K204" s="306" t="s">
        <v>352</v>
      </c>
      <c r="L204" s="386"/>
      <c r="M204" s="387">
        <v>0</v>
      </c>
      <c r="N204" s="388">
        <v>0</v>
      </c>
      <c r="O204" s="387">
        <v>0</v>
      </c>
      <c r="P204" s="388">
        <v>0</v>
      </c>
      <c r="Q204" s="383">
        <v>0</v>
      </c>
      <c r="R204" s="133">
        <v>3000</v>
      </c>
      <c r="S204" s="384">
        <v>3000</v>
      </c>
      <c r="T204" s="308">
        <v>3000</v>
      </c>
      <c r="U204" s="380" t="e">
        <f t="shared" si="61"/>
        <v>#DIV/0!</v>
      </c>
      <c r="V204" s="380" t="e">
        <f t="shared" si="61"/>
        <v>#DIV/0!</v>
      </c>
      <c r="W204" s="380" t="e">
        <f t="shared" si="61"/>
        <v>#DIV/0!</v>
      </c>
    </row>
    <row r="205" spans="1:23" s="315" customFormat="1" ht="12.75">
      <c r="A205" s="381" t="s">
        <v>422</v>
      </c>
      <c r="C205" s="315">
        <v>2</v>
      </c>
      <c r="D205" s="315">
        <v>3</v>
      </c>
      <c r="E205" s="315">
        <v>4</v>
      </c>
      <c r="J205" s="386">
        <v>381</v>
      </c>
      <c r="K205" s="382" t="s">
        <v>53</v>
      </c>
      <c r="L205" s="389"/>
      <c r="M205" s="387"/>
      <c r="N205" s="388">
        <f aca="true" t="shared" si="62" ref="N205:T205">N206</f>
        <v>3000</v>
      </c>
      <c r="O205" s="387">
        <f t="shared" si="62"/>
        <v>7000</v>
      </c>
      <c r="P205" s="388">
        <f t="shared" si="62"/>
        <v>7000</v>
      </c>
      <c r="Q205" s="390">
        <f t="shared" si="62"/>
        <v>7000</v>
      </c>
      <c r="R205" s="133">
        <f t="shared" si="62"/>
        <v>5000</v>
      </c>
      <c r="S205" s="391">
        <f t="shared" si="62"/>
        <v>7000</v>
      </c>
      <c r="T205" s="388">
        <f t="shared" si="62"/>
        <v>7000</v>
      </c>
      <c r="U205" s="392"/>
      <c r="V205" s="392"/>
      <c r="W205" s="392"/>
    </row>
    <row r="206" spans="1:23" s="315" customFormat="1" ht="13.5" thickBot="1">
      <c r="A206" s="381" t="s">
        <v>422</v>
      </c>
      <c r="C206" s="315">
        <v>2</v>
      </c>
      <c r="D206" s="315">
        <v>3</v>
      </c>
      <c r="E206" s="315">
        <v>4</v>
      </c>
      <c r="J206" s="386">
        <v>3811</v>
      </c>
      <c r="K206" s="386" t="s">
        <v>474</v>
      </c>
      <c r="L206" s="386"/>
      <c r="M206" s="387"/>
      <c r="N206" s="388">
        <v>3000</v>
      </c>
      <c r="O206" s="387">
        <v>7000</v>
      </c>
      <c r="P206" s="388">
        <v>7000</v>
      </c>
      <c r="Q206" s="393">
        <v>7000</v>
      </c>
      <c r="R206" s="133">
        <v>5000</v>
      </c>
      <c r="S206" s="391">
        <v>7000</v>
      </c>
      <c r="T206" s="388">
        <v>7000</v>
      </c>
      <c r="U206" s="392"/>
      <c r="V206" s="392"/>
      <c r="W206" s="392"/>
    </row>
    <row r="207" spans="10:23" ht="13.5" thickBot="1">
      <c r="J207" s="196"/>
      <c r="K207" s="196" t="s">
        <v>317</v>
      </c>
      <c r="L207" s="196"/>
      <c r="M207" s="197">
        <f aca="true" t="shared" si="63" ref="M207:R207">M200</f>
        <v>0</v>
      </c>
      <c r="N207" s="197">
        <f t="shared" si="63"/>
        <v>16284</v>
      </c>
      <c r="O207" s="197">
        <f t="shared" si="63"/>
        <v>43500</v>
      </c>
      <c r="P207" s="197">
        <f t="shared" si="63"/>
        <v>42000</v>
      </c>
      <c r="Q207" s="198">
        <f t="shared" si="63"/>
        <v>43500</v>
      </c>
      <c r="R207" s="282">
        <f t="shared" si="63"/>
        <v>18000</v>
      </c>
      <c r="S207" s="198">
        <f>S200</f>
        <v>46500</v>
      </c>
      <c r="T207" s="197">
        <f>T200</f>
        <v>20000</v>
      </c>
      <c r="U207" s="199"/>
      <c r="V207" s="199"/>
      <c r="W207" s="199"/>
    </row>
    <row r="208" spans="10:23" ht="12.75" hidden="1">
      <c r="J208" s="33"/>
      <c r="K208" s="33"/>
      <c r="L208" s="33"/>
      <c r="M208" s="34"/>
      <c r="N208" s="97"/>
      <c r="O208" s="34"/>
      <c r="P208" s="37"/>
      <c r="Q208" s="222"/>
      <c r="R208" s="283"/>
      <c r="S208" s="157"/>
      <c r="T208" s="37"/>
      <c r="U208" s="223"/>
      <c r="V208" s="223"/>
      <c r="W208" s="223"/>
    </row>
    <row r="209" spans="1:23" ht="12.75" hidden="1">
      <c r="A209" s="8"/>
      <c r="B209" s="8"/>
      <c r="C209" s="8"/>
      <c r="D209" s="8"/>
      <c r="E209" s="8"/>
      <c r="F209" s="8"/>
      <c r="G209" s="8"/>
      <c r="H209" s="8"/>
      <c r="I209" s="8">
        <v>321</v>
      </c>
      <c r="J209" s="8" t="s">
        <v>155</v>
      </c>
      <c r="K209" s="8" t="s">
        <v>154</v>
      </c>
      <c r="L209" s="8"/>
      <c r="M209" s="18"/>
      <c r="N209" s="225"/>
      <c r="O209" s="18"/>
      <c r="P209" s="22"/>
      <c r="Q209" s="160"/>
      <c r="R209" s="271"/>
      <c r="S209" s="180"/>
      <c r="T209" s="22"/>
      <c r="U209" s="161"/>
      <c r="V209" s="161"/>
      <c r="W209" s="161"/>
    </row>
    <row r="210" spans="10:23" ht="12.75" hidden="1">
      <c r="J210" s="71">
        <v>3</v>
      </c>
      <c r="K210" s="71" t="s">
        <v>9</v>
      </c>
      <c r="L210" s="71"/>
      <c r="M210" s="84">
        <f aca="true" t="shared" si="64" ref="M210:T211">M211</f>
        <v>0</v>
      </c>
      <c r="N210" s="191">
        <f t="shared" si="64"/>
        <v>0</v>
      </c>
      <c r="O210" s="84">
        <f t="shared" si="64"/>
        <v>0</v>
      </c>
      <c r="P210" s="83">
        <f t="shared" si="64"/>
        <v>0</v>
      </c>
      <c r="Q210" s="148">
        <f t="shared" si="64"/>
        <v>0</v>
      </c>
      <c r="R210" s="109">
        <f t="shared" si="64"/>
        <v>0</v>
      </c>
      <c r="S210" s="147">
        <f t="shared" si="64"/>
        <v>0</v>
      </c>
      <c r="T210" s="30">
        <f t="shared" si="64"/>
        <v>0</v>
      </c>
      <c r="U210" s="146" t="e">
        <f aca="true" t="shared" si="65" ref="U210:W212">P210/O210</f>
        <v>#DIV/0!</v>
      </c>
      <c r="V210" s="146" t="e">
        <f t="shared" si="65"/>
        <v>#DIV/0!</v>
      </c>
      <c r="W210" s="146" t="e">
        <f t="shared" si="65"/>
        <v>#DIV/0!</v>
      </c>
    </row>
    <row r="211" spans="10:23" ht="12.75" hidden="1">
      <c r="J211" s="28">
        <v>38</v>
      </c>
      <c r="K211" s="28" t="s">
        <v>52</v>
      </c>
      <c r="L211" s="28"/>
      <c r="M211" s="26">
        <f t="shared" si="64"/>
        <v>0</v>
      </c>
      <c r="N211" s="226">
        <f t="shared" si="64"/>
        <v>0</v>
      </c>
      <c r="O211" s="26">
        <f t="shared" si="64"/>
        <v>0</v>
      </c>
      <c r="P211" s="30">
        <f t="shared" si="64"/>
        <v>0</v>
      </c>
      <c r="Q211" s="148">
        <f t="shared" si="64"/>
        <v>0</v>
      </c>
      <c r="R211" s="109">
        <f t="shared" si="64"/>
        <v>0</v>
      </c>
      <c r="S211" s="147">
        <f t="shared" si="64"/>
        <v>0</v>
      </c>
      <c r="T211" s="30">
        <f t="shared" si="64"/>
        <v>0</v>
      </c>
      <c r="U211" s="146" t="e">
        <f t="shared" si="65"/>
        <v>#DIV/0!</v>
      </c>
      <c r="V211" s="146" t="e">
        <f t="shared" si="65"/>
        <v>#DIV/0!</v>
      </c>
      <c r="W211" s="146" t="e">
        <f t="shared" si="65"/>
        <v>#DIV/0!</v>
      </c>
    </row>
    <row r="212" spans="10:23" ht="13.5" hidden="1" thickBot="1">
      <c r="J212" s="25">
        <v>3821</v>
      </c>
      <c r="K212" s="25" t="s">
        <v>240</v>
      </c>
      <c r="L212" s="25"/>
      <c r="M212" s="26">
        <v>0</v>
      </c>
      <c r="N212" s="226">
        <v>0</v>
      </c>
      <c r="O212" s="26">
        <v>0</v>
      </c>
      <c r="P212" s="30">
        <v>0</v>
      </c>
      <c r="Q212" s="148">
        <v>0</v>
      </c>
      <c r="R212" s="109">
        <v>0</v>
      </c>
      <c r="S212" s="147">
        <v>0</v>
      </c>
      <c r="T212" s="30">
        <v>0</v>
      </c>
      <c r="U212" s="146" t="e">
        <f t="shared" si="65"/>
        <v>#DIV/0!</v>
      </c>
      <c r="V212" s="146" t="e">
        <f t="shared" si="65"/>
        <v>#DIV/0!</v>
      </c>
      <c r="W212" s="146" t="e">
        <f t="shared" si="65"/>
        <v>#DIV/0!</v>
      </c>
    </row>
    <row r="213" spans="10:23" ht="13.5" hidden="1" thickBot="1">
      <c r="J213" s="196"/>
      <c r="K213" s="196" t="s">
        <v>317</v>
      </c>
      <c r="L213" s="196"/>
      <c r="M213" s="197">
        <f aca="true" t="shared" si="66" ref="M213:R213">M210</f>
        <v>0</v>
      </c>
      <c r="N213" s="227">
        <f>N210</f>
        <v>0</v>
      </c>
      <c r="O213" s="197">
        <f t="shared" si="66"/>
        <v>0</v>
      </c>
      <c r="P213" s="219">
        <f t="shared" si="66"/>
        <v>0</v>
      </c>
      <c r="Q213" s="198">
        <f>Q210</f>
        <v>0</v>
      </c>
      <c r="R213" s="282">
        <f t="shared" si="66"/>
        <v>0</v>
      </c>
      <c r="S213" s="218">
        <f>S210</f>
        <v>0</v>
      </c>
      <c r="T213" s="219">
        <f>T210</f>
        <v>0</v>
      </c>
      <c r="U213" s="199"/>
      <c r="V213" s="199"/>
      <c r="W213" s="199"/>
    </row>
    <row r="214" spans="10:23" ht="13.5" thickBot="1">
      <c r="J214" s="172"/>
      <c r="K214" s="172" t="s">
        <v>322</v>
      </c>
      <c r="L214" s="172"/>
      <c r="M214" s="173">
        <f aca="true" t="shared" si="67" ref="M214:T214">M197+M207+M213</f>
        <v>94000</v>
      </c>
      <c r="N214" s="173">
        <f t="shared" si="67"/>
        <v>106284</v>
      </c>
      <c r="O214" s="173">
        <f t="shared" si="67"/>
        <v>133500</v>
      </c>
      <c r="P214" s="173">
        <f t="shared" si="67"/>
        <v>182000</v>
      </c>
      <c r="Q214" s="174">
        <f t="shared" si="67"/>
        <v>143500</v>
      </c>
      <c r="R214" s="275">
        <f t="shared" si="67"/>
        <v>168000</v>
      </c>
      <c r="S214" s="174">
        <f t="shared" si="67"/>
        <v>146500</v>
      </c>
      <c r="T214" s="173">
        <f t="shared" si="67"/>
        <v>220000</v>
      </c>
      <c r="U214" s="175"/>
      <c r="V214" s="175"/>
      <c r="W214" s="175"/>
    </row>
    <row r="215" spans="10:23" ht="13.5" thickTop="1">
      <c r="J215" s="33"/>
      <c r="K215" s="33"/>
      <c r="L215" s="33"/>
      <c r="M215" s="34"/>
      <c r="N215" s="97"/>
      <c r="O215" s="34"/>
      <c r="P215" s="37"/>
      <c r="Q215" s="222"/>
      <c r="R215" s="283"/>
      <c r="S215" s="157"/>
      <c r="T215" s="37"/>
      <c r="U215" s="223"/>
      <c r="V215" s="223"/>
      <c r="W215" s="223"/>
    </row>
    <row r="216" spans="1:23" ht="12.75">
      <c r="A216" s="21"/>
      <c r="B216" s="21"/>
      <c r="C216" s="21"/>
      <c r="D216" s="21"/>
      <c r="E216" s="21"/>
      <c r="F216" s="21"/>
      <c r="G216" s="21"/>
      <c r="H216" s="21"/>
      <c r="I216" s="21"/>
      <c r="J216" s="139" t="s">
        <v>283</v>
      </c>
      <c r="K216" s="139" t="s">
        <v>282</v>
      </c>
      <c r="L216" s="139"/>
      <c r="M216" s="19"/>
      <c r="N216" s="228"/>
      <c r="O216" s="19"/>
      <c r="P216" s="19"/>
      <c r="Q216" s="185"/>
      <c r="R216" s="279"/>
      <c r="S216" s="186"/>
      <c r="T216" s="186"/>
      <c r="U216" s="187"/>
      <c r="V216" s="187"/>
      <c r="W216" s="187"/>
    </row>
    <row r="217" spans="1:23" ht="12.75">
      <c r="A217" s="21"/>
      <c r="B217" s="21"/>
      <c r="C217" s="21"/>
      <c r="D217" s="21"/>
      <c r="E217" s="21"/>
      <c r="F217" s="21"/>
      <c r="G217" s="21"/>
      <c r="H217" s="21"/>
      <c r="I217" s="21">
        <v>400</v>
      </c>
      <c r="J217" s="21" t="s">
        <v>203</v>
      </c>
      <c r="K217" s="21" t="s">
        <v>205</v>
      </c>
      <c r="L217" s="21"/>
      <c r="M217" s="22"/>
      <c r="N217" s="225"/>
      <c r="O217" s="22"/>
      <c r="P217" s="22"/>
      <c r="Q217" s="180"/>
      <c r="R217" s="280"/>
      <c r="S217" s="188"/>
      <c r="T217" s="188"/>
      <c r="U217" s="189"/>
      <c r="V217" s="189"/>
      <c r="W217" s="189"/>
    </row>
    <row r="218" spans="1:23" ht="12.75">
      <c r="A218" s="7" t="s">
        <v>395</v>
      </c>
      <c r="B218" s="7"/>
      <c r="C218" s="7"/>
      <c r="D218" s="7"/>
      <c r="E218" s="7"/>
      <c r="F218" s="7"/>
      <c r="G218" s="7"/>
      <c r="H218" s="7"/>
      <c r="I218" s="7"/>
      <c r="J218" s="141" t="s">
        <v>157</v>
      </c>
      <c r="K218" s="141" t="s">
        <v>156</v>
      </c>
      <c r="L218" s="141"/>
      <c r="M218" s="17"/>
      <c r="N218" s="229"/>
      <c r="O218" s="17"/>
      <c r="P218" s="17"/>
      <c r="Q218" s="166"/>
      <c r="R218" s="273"/>
      <c r="S218" s="165"/>
      <c r="T218" s="165"/>
      <c r="U218" s="167"/>
      <c r="V218" s="167"/>
      <c r="W218" s="167"/>
    </row>
    <row r="219" spans="1:23" ht="12.75">
      <c r="A219" s="8" t="s">
        <v>423</v>
      </c>
      <c r="B219" s="8"/>
      <c r="C219" s="8"/>
      <c r="D219" s="8"/>
      <c r="E219" s="8"/>
      <c r="F219" s="8"/>
      <c r="G219" s="8"/>
      <c r="H219" s="8"/>
      <c r="I219" s="8">
        <v>451</v>
      </c>
      <c r="J219" s="8" t="s">
        <v>159</v>
      </c>
      <c r="K219" s="8" t="s">
        <v>158</v>
      </c>
      <c r="L219" s="8"/>
      <c r="M219" s="18"/>
      <c r="N219" s="224"/>
      <c r="O219" s="18"/>
      <c r="P219" s="18"/>
      <c r="Q219" s="160"/>
      <c r="R219" s="271"/>
      <c r="S219" s="159"/>
      <c r="T219" s="159"/>
      <c r="U219" s="161"/>
      <c r="V219" s="161"/>
      <c r="W219" s="161"/>
    </row>
    <row r="220" spans="1:23" ht="12.75">
      <c r="A220" s="65" t="s">
        <v>423</v>
      </c>
      <c r="I220" s="1">
        <v>451</v>
      </c>
      <c r="J220" s="71">
        <v>3</v>
      </c>
      <c r="K220" s="71" t="s">
        <v>9</v>
      </c>
      <c r="L220" s="71"/>
      <c r="M220" s="84">
        <f aca="true" t="shared" si="68" ref="M220:T220">M221</f>
        <v>464686</v>
      </c>
      <c r="N220" s="83">
        <f t="shared" si="68"/>
        <v>67616</v>
      </c>
      <c r="O220" s="83">
        <f t="shared" si="68"/>
        <v>80000</v>
      </c>
      <c r="P220" s="83">
        <f t="shared" si="68"/>
        <v>426826</v>
      </c>
      <c r="Q220" s="144">
        <f t="shared" si="68"/>
        <v>100000</v>
      </c>
      <c r="R220" s="108">
        <f t="shared" si="68"/>
        <v>200000</v>
      </c>
      <c r="S220" s="145">
        <f t="shared" si="68"/>
        <v>100000</v>
      </c>
      <c r="T220" s="83">
        <f t="shared" si="68"/>
        <v>300000</v>
      </c>
      <c r="U220" s="146">
        <f aca="true" t="shared" si="69" ref="U220:W222">P220/O220*100</f>
        <v>533.5325</v>
      </c>
      <c r="V220" s="146">
        <f t="shared" si="69"/>
        <v>23.428750825863467</v>
      </c>
      <c r="W220" s="146">
        <f t="shared" si="69"/>
        <v>200</v>
      </c>
    </row>
    <row r="221" spans="1:23" ht="12.75">
      <c r="A221" s="65" t="s">
        <v>423</v>
      </c>
      <c r="I221" s="1">
        <v>451</v>
      </c>
      <c r="J221" s="25">
        <v>32</v>
      </c>
      <c r="K221" s="32" t="s">
        <v>41</v>
      </c>
      <c r="L221" s="31"/>
      <c r="M221" s="26">
        <f>M222</f>
        <v>464686</v>
      </c>
      <c r="N221" s="30">
        <f>N222</f>
        <v>67616</v>
      </c>
      <c r="O221" s="30">
        <f>O222</f>
        <v>80000</v>
      </c>
      <c r="P221" s="30">
        <f>P222+P223</f>
        <v>426826</v>
      </c>
      <c r="Q221" s="148">
        <f>Q222</f>
        <v>100000</v>
      </c>
      <c r="R221" s="108">
        <f>R222+R223</f>
        <v>200000</v>
      </c>
      <c r="S221" s="147">
        <f>S222</f>
        <v>100000</v>
      </c>
      <c r="T221" s="30">
        <f>T222</f>
        <v>300000</v>
      </c>
      <c r="U221" s="146">
        <f t="shared" si="69"/>
        <v>533.5325</v>
      </c>
      <c r="V221" s="146">
        <f t="shared" si="69"/>
        <v>23.428750825863467</v>
      </c>
      <c r="W221" s="146">
        <f t="shared" si="69"/>
        <v>200</v>
      </c>
    </row>
    <row r="222" spans="1:23" ht="12.75">
      <c r="A222" s="65" t="s">
        <v>423</v>
      </c>
      <c r="C222" s="1">
        <v>2</v>
      </c>
      <c r="D222" s="1">
        <v>3</v>
      </c>
      <c r="E222" s="1">
        <v>4</v>
      </c>
      <c r="I222" s="1">
        <v>451</v>
      </c>
      <c r="J222" s="25">
        <v>3232</v>
      </c>
      <c r="K222" s="25" t="s">
        <v>384</v>
      </c>
      <c r="L222" s="25"/>
      <c r="M222" s="26">
        <v>464686</v>
      </c>
      <c r="N222" s="30">
        <v>67616</v>
      </c>
      <c r="O222" s="30">
        <v>80000</v>
      </c>
      <c r="P222" s="30">
        <v>350000</v>
      </c>
      <c r="Q222" s="148">
        <v>100000</v>
      </c>
      <c r="R222" s="108">
        <v>200000</v>
      </c>
      <c r="S222" s="147">
        <v>100000</v>
      </c>
      <c r="T222" s="30">
        <v>300000</v>
      </c>
      <c r="U222" s="146">
        <f t="shared" si="69"/>
        <v>437.5</v>
      </c>
      <c r="V222" s="146">
        <f t="shared" si="69"/>
        <v>28.57142857142857</v>
      </c>
      <c r="W222" s="146">
        <f t="shared" si="69"/>
        <v>200</v>
      </c>
    </row>
    <row r="223" spans="1:23" ht="13.5" thickBot="1">
      <c r="A223" s="65" t="s">
        <v>423</v>
      </c>
      <c r="I223" s="1">
        <v>451</v>
      </c>
      <c r="J223" s="57">
        <v>3232</v>
      </c>
      <c r="K223" s="25" t="s">
        <v>619</v>
      </c>
      <c r="L223" s="57"/>
      <c r="M223" s="58"/>
      <c r="N223" s="63">
        <v>0</v>
      </c>
      <c r="O223" s="63">
        <v>0</v>
      </c>
      <c r="P223" s="63">
        <v>76826</v>
      </c>
      <c r="Q223" s="207">
        <v>0</v>
      </c>
      <c r="R223" s="284">
        <v>0</v>
      </c>
      <c r="S223" s="206">
        <v>0</v>
      </c>
      <c r="T223" s="63">
        <v>0</v>
      </c>
      <c r="U223" s="151"/>
      <c r="V223" s="151"/>
      <c r="W223" s="151"/>
    </row>
    <row r="224" spans="10:23" ht="12.75">
      <c r="J224" s="196"/>
      <c r="K224" s="196" t="s">
        <v>317</v>
      </c>
      <c r="L224" s="196"/>
      <c r="M224" s="197">
        <f aca="true" t="shared" si="70" ref="M224:R224">M220</f>
        <v>464686</v>
      </c>
      <c r="N224" s="197">
        <f>N220</f>
        <v>67616</v>
      </c>
      <c r="O224" s="197">
        <f t="shared" si="70"/>
        <v>80000</v>
      </c>
      <c r="P224" s="197">
        <f t="shared" si="70"/>
        <v>426826</v>
      </c>
      <c r="Q224" s="198">
        <f>Q220</f>
        <v>100000</v>
      </c>
      <c r="R224" s="282">
        <f t="shared" si="70"/>
        <v>200000</v>
      </c>
      <c r="S224" s="198">
        <f>S220</f>
        <v>100000</v>
      </c>
      <c r="T224" s="197">
        <f>T220</f>
        <v>300000</v>
      </c>
      <c r="U224" s="199"/>
      <c r="V224" s="199"/>
      <c r="W224" s="199"/>
    </row>
    <row r="225" spans="10:23" ht="12.75">
      <c r="J225" s="33"/>
      <c r="K225" s="33"/>
      <c r="L225" s="33"/>
      <c r="M225" s="34"/>
      <c r="N225" s="37"/>
      <c r="O225" s="34"/>
      <c r="P225" s="37"/>
      <c r="Q225" s="222"/>
      <c r="R225" s="283"/>
      <c r="S225" s="157"/>
      <c r="T225" s="37"/>
      <c r="U225" s="223"/>
      <c r="V225" s="223"/>
      <c r="W225" s="223"/>
    </row>
    <row r="226" spans="1:23" ht="12.75">
      <c r="A226" s="8" t="s">
        <v>424</v>
      </c>
      <c r="B226" s="8"/>
      <c r="C226" s="8"/>
      <c r="D226" s="8"/>
      <c r="E226" s="8"/>
      <c r="F226" s="8"/>
      <c r="G226" s="8"/>
      <c r="H226" s="8"/>
      <c r="I226" s="8">
        <v>560</v>
      </c>
      <c r="J226" s="8" t="s">
        <v>160</v>
      </c>
      <c r="K226" s="8" t="s">
        <v>375</v>
      </c>
      <c r="L226" s="8"/>
      <c r="M226" s="18"/>
      <c r="N226" s="18"/>
      <c r="O226" s="18"/>
      <c r="P226" s="18"/>
      <c r="Q226" s="160"/>
      <c r="R226" s="271"/>
      <c r="S226" s="159"/>
      <c r="T226" s="159"/>
      <c r="U226" s="161"/>
      <c r="V226" s="161"/>
      <c r="W226" s="161"/>
    </row>
    <row r="227" spans="1:23" ht="12.75">
      <c r="A227" s="65" t="s">
        <v>424</v>
      </c>
      <c r="I227" s="1">
        <v>560</v>
      </c>
      <c r="J227" s="71">
        <v>3</v>
      </c>
      <c r="K227" s="71" t="s">
        <v>9</v>
      </c>
      <c r="L227" s="71"/>
      <c r="M227" s="84">
        <f>M228</f>
        <v>0</v>
      </c>
      <c r="N227" s="83">
        <f>N228+N232</f>
        <v>42487</v>
      </c>
      <c r="O227" s="83">
        <f aca="true" t="shared" si="71" ref="O227:T227">O228+O232</f>
        <v>20000</v>
      </c>
      <c r="P227" s="83">
        <f t="shared" si="71"/>
        <v>20000</v>
      </c>
      <c r="Q227" s="83">
        <f t="shared" si="71"/>
        <v>330000</v>
      </c>
      <c r="R227" s="108">
        <f>R228+R232</f>
        <v>535000</v>
      </c>
      <c r="S227" s="83">
        <f t="shared" si="71"/>
        <v>430000</v>
      </c>
      <c r="T227" s="83">
        <f t="shared" si="71"/>
        <v>590000</v>
      </c>
      <c r="U227" s="146">
        <f aca="true" t="shared" si="72" ref="U227:W229">P227/O227*100</f>
        <v>100</v>
      </c>
      <c r="V227" s="146">
        <f t="shared" si="72"/>
        <v>1650</v>
      </c>
      <c r="W227" s="146">
        <f t="shared" si="72"/>
        <v>162.12121212121212</v>
      </c>
    </row>
    <row r="228" spans="1:23" ht="12.75">
      <c r="A228" s="65" t="s">
        <v>424</v>
      </c>
      <c r="I228" s="1">
        <v>560</v>
      </c>
      <c r="J228" s="25">
        <v>32</v>
      </c>
      <c r="K228" s="32" t="s">
        <v>41</v>
      </c>
      <c r="L228" s="31"/>
      <c r="M228" s="26">
        <f>M229</f>
        <v>0</v>
      </c>
      <c r="N228" s="30">
        <f>N229</f>
        <v>42487</v>
      </c>
      <c r="O228" s="30">
        <f>O229</f>
        <v>20000</v>
      </c>
      <c r="P228" s="30">
        <f>P229</f>
        <v>20000</v>
      </c>
      <c r="Q228" s="148">
        <f>Q229</f>
        <v>30000</v>
      </c>
      <c r="R228" s="108">
        <f>R229+R230+R231</f>
        <v>470000</v>
      </c>
      <c r="S228" s="83">
        <f>S229+S230+S231</f>
        <v>430000</v>
      </c>
      <c r="T228" s="83">
        <f>T229+T230+T231</f>
        <v>540000</v>
      </c>
      <c r="U228" s="146">
        <f t="shared" si="72"/>
        <v>100</v>
      </c>
      <c r="V228" s="146">
        <f t="shared" si="72"/>
        <v>150</v>
      </c>
      <c r="W228" s="146">
        <f t="shared" si="72"/>
        <v>1566.6666666666665</v>
      </c>
    </row>
    <row r="229" spans="1:23" ht="12.75">
      <c r="A229" s="65" t="s">
        <v>424</v>
      </c>
      <c r="C229" s="1">
        <v>2</v>
      </c>
      <c r="D229" s="1">
        <v>3</v>
      </c>
      <c r="E229" s="1">
        <v>4</v>
      </c>
      <c r="I229" s="1">
        <v>560</v>
      </c>
      <c r="J229" s="25">
        <v>3232</v>
      </c>
      <c r="K229" s="25" t="s">
        <v>242</v>
      </c>
      <c r="L229" s="25"/>
      <c r="M229" s="26">
        <v>0</v>
      </c>
      <c r="N229" s="30">
        <v>42487</v>
      </c>
      <c r="O229" s="30">
        <v>20000</v>
      </c>
      <c r="P229" s="30">
        <v>20000</v>
      </c>
      <c r="Q229" s="148">
        <v>30000</v>
      </c>
      <c r="R229" s="108">
        <v>20000</v>
      </c>
      <c r="S229" s="147">
        <v>30000</v>
      </c>
      <c r="T229" s="30">
        <v>0</v>
      </c>
      <c r="U229" s="146">
        <f t="shared" si="72"/>
        <v>100</v>
      </c>
      <c r="V229" s="146">
        <f t="shared" si="72"/>
        <v>150</v>
      </c>
      <c r="W229" s="146">
        <f t="shared" si="72"/>
        <v>66.66666666666666</v>
      </c>
    </row>
    <row r="230" spans="1:23" s="315" customFormat="1" ht="12.75">
      <c r="A230" s="381"/>
      <c r="J230" s="386">
        <v>3232</v>
      </c>
      <c r="K230" s="306" t="s">
        <v>562</v>
      </c>
      <c r="L230" s="386"/>
      <c r="M230" s="387"/>
      <c r="N230" s="388">
        <v>0</v>
      </c>
      <c r="O230" s="388">
        <v>0</v>
      </c>
      <c r="P230" s="388">
        <v>0</v>
      </c>
      <c r="Q230" s="393">
        <v>0</v>
      </c>
      <c r="R230" s="133">
        <v>50000</v>
      </c>
      <c r="S230" s="391">
        <v>0</v>
      </c>
      <c r="T230" s="388">
        <v>40000</v>
      </c>
      <c r="U230" s="392"/>
      <c r="V230" s="392"/>
      <c r="W230" s="392"/>
    </row>
    <row r="231" spans="1:23" s="315" customFormat="1" ht="12.75">
      <c r="A231" s="381"/>
      <c r="J231" s="386">
        <v>3232</v>
      </c>
      <c r="K231" s="306" t="s">
        <v>605</v>
      </c>
      <c r="L231" s="386"/>
      <c r="M231" s="387"/>
      <c r="N231" s="388">
        <v>0</v>
      </c>
      <c r="O231" s="388">
        <v>0</v>
      </c>
      <c r="P231" s="388">
        <v>0</v>
      </c>
      <c r="Q231" s="393">
        <v>0</v>
      </c>
      <c r="R231" s="133">
        <v>400000</v>
      </c>
      <c r="S231" s="391">
        <v>400000</v>
      </c>
      <c r="T231" s="388">
        <v>500000</v>
      </c>
      <c r="U231" s="392"/>
      <c r="V231" s="392"/>
      <c r="W231" s="392"/>
    </row>
    <row r="232" spans="1:23" ht="12.75">
      <c r="A232" s="65" t="s">
        <v>424</v>
      </c>
      <c r="I232" s="1">
        <v>560</v>
      </c>
      <c r="J232" s="57">
        <v>4</v>
      </c>
      <c r="K232" s="71" t="s">
        <v>97</v>
      </c>
      <c r="L232" s="57"/>
      <c r="M232" s="58"/>
      <c r="N232" s="63">
        <f>N233</f>
        <v>0</v>
      </c>
      <c r="O232" s="63">
        <f aca="true" t="shared" si="73" ref="O232:T233">O233</f>
        <v>0</v>
      </c>
      <c r="P232" s="63">
        <f t="shared" si="73"/>
        <v>0</v>
      </c>
      <c r="Q232" s="63">
        <f t="shared" si="73"/>
        <v>300000</v>
      </c>
      <c r="R232" s="133">
        <f t="shared" si="73"/>
        <v>65000</v>
      </c>
      <c r="S232" s="63">
        <f t="shared" si="73"/>
        <v>0</v>
      </c>
      <c r="T232" s="63">
        <f t="shared" si="73"/>
        <v>50000</v>
      </c>
      <c r="U232" s="151"/>
      <c r="V232" s="151"/>
      <c r="W232" s="151"/>
    </row>
    <row r="233" spans="1:23" ht="12.75">
      <c r="A233" s="65" t="s">
        <v>424</v>
      </c>
      <c r="I233" s="1">
        <v>560</v>
      </c>
      <c r="J233" s="25">
        <v>42</v>
      </c>
      <c r="K233" s="25" t="s">
        <v>100</v>
      </c>
      <c r="L233" s="25"/>
      <c r="M233" s="58"/>
      <c r="N233" s="63">
        <f>N234</f>
        <v>0</v>
      </c>
      <c r="O233" s="63">
        <f t="shared" si="73"/>
        <v>0</v>
      </c>
      <c r="P233" s="63">
        <f t="shared" si="73"/>
        <v>0</v>
      </c>
      <c r="Q233" s="63">
        <f t="shared" si="73"/>
        <v>300000</v>
      </c>
      <c r="R233" s="133">
        <f t="shared" si="73"/>
        <v>65000</v>
      </c>
      <c r="S233" s="63">
        <f t="shared" si="73"/>
        <v>0</v>
      </c>
      <c r="T233" s="63">
        <f t="shared" si="73"/>
        <v>50000</v>
      </c>
      <c r="U233" s="151"/>
      <c r="V233" s="151"/>
      <c r="W233" s="151"/>
    </row>
    <row r="234" spans="1:23" ht="13.5" thickBot="1">
      <c r="A234" s="65" t="s">
        <v>424</v>
      </c>
      <c r="I234" s="1">
        <v>560</v>
      </c>
      <c r="J234" s="57">
        <v>4214</v>
      </c>
      <c r="K234" s="57" t="s">
        <v>537</v>
      </c>
      <c r="L234" s="57"/>
      <c r="M234" s="58"/>
      <c r="N234" s="63">
        <v>0</v>
      </c>
      <c r="O234" s="63">
        <v>0</v>
      </c>
      <c r="P234" s="63">
        <v>0</v>
      </c>
      <c r="Q234" s="207">
        <v>300000</v>
      </c>
      <c r="R234" s="284">
        <v>65000</v>
      </c>
      <c r="S234" s="206">
        <v>0</v>
      </c>
      <c r="T234" s="63">
        <v>50000</v>
      </c>
      <c r="U234" s="151"/>
      <c r="V234" s="151"/>
      <c r="W234" s="151"/>
    </row>
    <row r="235" spans="10:23" ht="12.75">
      <c r="J235" s="196"/>
      <c r="K235" s="196" t="s">
        <v>317</v>
      </c>
      <c r="L235" s="196"/>
      <c r="M235" s="197">
        <f aca="true" t="shared" si="74" ref="M235:R235">M227</f>
        <v>0</v>
      </c>
      <c r="N235" s="197">
        <f>N227</f>
        <v>42487</v>
      </c>
      <c r="O235" s="197">
        <f t="shared" si="74"/>
        <v>20000</v>
      </c>
      <c r="P235" s="197">
        <f t="shared" si="74"/>
        <v>20000</v>
      </c>
      <c r="Q235" s="198">
        <f>Q227</f>
        <v>330000</v>
      </c>
      <c r="R235" s="282">
        <f t="shared" si="74"/>
        <v>535000</v>
      </c>
      <c r="S235" s="198">
        <f>S227</f>
        <v>430000</v>
      </c>
      <c r="T235" s="197">
        <f>T227</f>
        <v>590000</v>
      </c>
      <c r="U235" s="199"/>
      <c r="V235" s="199"/>
      <c r="W235" s="199"/>
    </row>
    <row r="236" spans="10:23" ht="12.75">
      <c r="J236" s="156"/>
      <c r="K236" s="156"/>
      <c r="L236" s="156"/>
      <c r="M236" s="117"/>
      <c r="N236" s="117"/>
      <c r="O236" s="117"/>
      <c r="P236" s="117"/>
      <c r="Q236" s="163"/>
      <c r="R236" s="270"/>
      <c r="S236" s="163"/>
      <c r="T236" s="117"/>
      <c r="U236" s="164"/>
      <c r="V236" s="164"/>
      <c r="W236" s="164"/>
    </row>
    <row r="237" spans="1:28" ht="12.75">
      <c r="A237" s="8"/>
      <c r="B237" s="8"/>
      <c r="C237" s="8"/>
      <c r="D237" s="8"/>
      <c r="E237" s="8"/>
      <c r="F237" s="8"/>
      <c r="G237" s="8"/>
      <c r="H237" s="8"/>
      <c r="I237" s="8">
        <v>560</v>
      </c>
      <c r="J237" s="230" t="s">
        <v>160</v>
      </c>
      <c r="K237" s="230" t="s">
        <v>377</v>
      </c>
      <c r="L237" s="230"/>
      <c r="M237" s="231"/>
      <c r="N237" s="231"/>
      <c r="O237" s="231"/>
      <c r="P237" s="231"/>
      <c r="Q237" s="232"/>
      <c r="R237" s="288"/>
      <c r="S237" s="231"/>
      <c r="T237" s="231"/>
      <c r="U237" s="232"/>
      <c r="V237" s="232"/>
      <c r="W237" s="232"/>
      <c r="X237" s="233"/>
      <c r="Y237" s="97"/>
      <c r="Z237" s="35"/>
      <c r="AA237" s="91"/>
      <c r="AB237" s="91"/>
    </row>
    <row r="238" spans="1:28" ht="12.75">
      <c r="A238" s="65" t="s">
        <v>424</v>
      </c>
      <c r="I238" s="1">
        <v>560</v>
      </c>
      <c r="J238" s="113">
        <v>3</v>
      </c>
      <c r="K238" s="113" t="s">
        <v>9</v>
      </c>
      <c r="L238" s="113"/>
      <c r="M238" s="83">
        <f aca="true" t="shared" si="75" ref="M238:T239">M239</f>
        <v>0</v>
      </c>
      <c r="N238" s="83">
        <f>N239+N245</f>
        <v>144228</v>
      </c>
      <c r="O238" s="83">
        <f>O239+O245</f>
        <v>142850</v>
      </c>
      <c r="P238" s="83">
        <f>P239+P245+P257</f>
        <v>234100</v>
      </c>
      <c r="Q238" s="83">
        <f>Q239+Q245</f>
        <v>142850</v>
      </c>
      <c r="R238" s="289">
        <f>R239+R245</f>
        <v>232100</v>
      </c>
      <c r="S238" s="372">
        <f>S239+S245</f>
        <v>156800</v>
      </c>
      <c r="T238" s="372">
        <f>T239+T245</f>
        <v>156200</v>
      </c>
      <c r="U238" s="234"/>
      <c r="V238" s="234"/>
      <c r="W238" s="234"/>
      <c r="X238" s="235"/>
      <c r="Y238" s="97"/>
      <c r="Z238" s="35"/>
      <c r="AA238" s="91"/>
      <c r="AB238" s="91"/>
    </row>
    <row r="239" spans="1:28" ht="12.75">
      <c r="A239" s="65" t="s">
        <v>424</v>
      </c>
      <c r="E239" s="1">
        <v>4</v>
      </c>
      <c r="I239" s="1">
        <v>560</v>
      </c>
      <c r="J239" s="29">
        <v>31</v>
      </c>
      <c r="K239" s="29" t="s">
        <v>37</v>
      </c>
      <c r="L239" s="29"/>
      <c r="M239" s="30">
        <f t="shared" si="75"/>
        <v>0</v>
      </c>
      <c r="N239" s="30">
        <f t="shared" si="75"/>
        <v>111145</v>
      </c>
      <c r="O239" s="30">
        <f t="shared" si="75"/>
        <v>110400</v>
      </c>
      <c r="P239" s="30">
        <f t="shared" si="75"/>
        <v>182100</v>
      </c>
      <c r="Q239" s="30">
        <f t="shared" si="75"/>
        <v>110400</v>
      </c>
      <c r="R239" s="289">
        <f t="shared" si="75"/>
        <v>182100</v>
      </c>
      <c r="S239" s="30">
        <f t="shared" si="75"/>
        <v>110400</v>
      </c>
      <c r="T239" s="30">
        <f t="shared" si="75"/>
        <v>110400</v>
      </c>
      <c r="U239" s="234"/>
      <c r="V239" s="234"/>
      <c r="W239" s="234"/>
      <c r="X239" s="233"/>
      <c r="Y239" s="97"/>
      <c r="Z239" s="35"/>
      <c r="AA239" s="91"/>
      <c r="AB239" s="91"/>
    </row>
    <row r="240" spans="1:28" ht="12.75">
      <c r="A240" s="65" t="s">
        <v>424</v>
      </c>
      <c r="E240" s="1">
        <v>4</v>
      </c>
      <c r="I240" s="1">
        <v>560</v>
      </c>
      <c r="J240" s="29">
        <v>311</v>
      </c>
      <c r="K240" s="29" t="s">
        <v>214</v>
      </c>
      <c r="L240" s="29"/>
      <c r="M240" s="30">
        <v>0</v>
      </c>
      <c r="N240" s="30">
        <f>N241+N243+N244+N242</f>
        <v>111145</v>
      </c>
      <c r="O240" s="30">
        <f>O241+O243+O244</f>
        <v>110400</v>
      </c>
      <c r="P240" s="30">
        <f>P241+P243+P244</f>
        <v>182100</v>
      </c>
      <c r="Q240" s="30">
        <f>Q241+Q243+Q244</f>
        <v>110400</v>
      </c>
      <c r="R240" s="289">
        <f>R241+R243+R244+R242</f>
        <v>182100</v>
      </c>
      <c r="S240" s="30">
        <f>S241+S243+S244+S242</f>
        <v>110400</v>
      </c>
      <c r="T240" s="30">
        <f>T241+T243+T244+T242</f>
        <v>110400</v>
      </c>
      <c r="U240" s="30"/>
      <c r="V240" s="30"/>
      <c r="W240" s="30"/>
      <c r="X240" s="233"/>
      <c r="Y240" s="97"/>
      <c r="Z240" s="35"/>
      <c r="AA240" s="91"/>
      <c r="AB240" s="91"/>
    </row>
    <row r="241" spans="1:28" ht="12.75">
      <c r="A241" s="65" t="s">
        <v>424</v>
      </c>
      <c r="E241" s="1">
        <v>4</v>
      </c>
      <c r="I241" s="1">
        <v>560</v>
      </c>
      <c r="J241" s="25">
        <v>3111</v>
      </c>
      <c r="K241" s="25" t="s">
        <v>214</v>
      </c>
      <c r="L241" s="25"/>
      <c r="M241" s="30"/>
      <c r="N241" s="30">
        <v>96504</v>
      </c>
      <c r="O241" s="30">
        <v>96500</v>
      </c>
      <c r="P241" s="30">
        <v>158000</v>
      </c>
      <c r="Q241" s="30">
        <v>96500</v>
      </c>
      <c r="R241" s="289">
        <v>158000</v>
      </c>
      <c r="S241" s="30">
        <v>96500</v>
      </c>
      <c r="T241" s="30">
        <v>96500</v>
      </c>
      <c r="U241" s="234"/>
      <c r="V241" s="234"/>
      <c r="W241" s="234"/>
      <c r="X241" s="233"/>
      <c r="Y241" s="97"/>
      <c r="Z241" s="35"/>
      <c r="AA241" s="91"/>
      <c r="AB241" s="91"/>
    </row>
    <row r="242" spans="1:28" ht="12.75">
      <c r="A242" s="65" t="s">
        <v>424</v>
      </c>
      <c r="E242" s="1">
        <v>4</v>
      </c>
      <c r="I242" s="1">
        <v>560</v>
      </c>
      <c r="J242" s="25">
        <v>3113</v>
      </c>
      <c r="K242" s="25" t="s">
        <v>496</v>
      </c>
      <c r="L242" s="25"/>
      <c r="M242" s="30"/>
      <c r="N242" s="30">
        <v>763</v>
      </c>
      <c r="O242" s="30">
        <v>0</v>
      </c>
      <c r="P242" s="30">
        <v>0</v>
      </c>
      <c r="Q242" s="30">
        <v>0</v>
      </c>
      <c r="R242" s="289">
        <v>0</v>
      </c>
      <c r="S242" s="30">
        <v>0</v>
      </c>
      <c r="T242" s="30">
        <v>0</v>
      </c>
      <c r="U242" s="234"/>
      <c r="V242" s="234"/>
      <c r="W242" s="234"/>
      <c r="X242" s="233"/>
      <c r="Y242" s="97"/>
      <c r="Z242" s="35"/>
      <c r="AA242" s="91"/>
      <c r="AB242" s="91"/>
    </row>
    <row r="243" spans="1:28" ht="12.75">
      <c r="A243" s="65" t="s">
        <v>424</v>
      </c>
      <c r="E243" s="1">
        <v>4</v>
      </c>
      <c r="I243" s="1">
        <v>560</v>
      </c>
      <c r="J243" s="25">
        <v>3132</v>
      </c>
      <c r="K243" s="25" t="s">
        <v>259</v>
      </c>
      <c r="L243" s="25"/>
      <c r="M243" s="30"/>
      <c r="N243" s="30">
        <v>12506</v>
      </c>
      <c r="O243" s="30">
        <v>12500</v>
      </c>
      <c r="P243" s="30">
        <v>21400</v>
      </c>
      <c r="Q243" s="30">
        <v>12500</v>
      </c>
      <c r="R243" s="289">
        <v>21400</v>
      </c>
      <c r="S243" s="30">
        <v>12500</v>
      </c>
      <c r="T243" s="30">
        <v>12500</v>
      </c>
      <c r="U243" s="234"/>
      <c r="V243" s="234"/>
      <c r="W243" s="234"/>
      <c r="X243" s="233"/>
      <c r="Y243" s="97"/>
      <c r="Z243" s="35"/>
      <c r="AA243" s="91"/>
      <c r="AB243" s="91"/>
    </row>
    <row r="244" spans="1:28" ht="12.75">
      <c r="A244" s="65" t="s">
        <v>424</v>
      </c>
      <c r="E244" s="1">
        <v>4</v>
      </c>
      <c r="I244" s="1">
        <v>560</v>
      </c>
      <c r="J244" s="25">
        <v>3133</v>
      </c>
      <c r="K244" s="25" t="s">
        <v>215</v>
      </c>
      <c r="L244" s="25"/>
      <c r="M244" s="30"/>
      <c r="N244" s="30">
        <v>1372</v>
      </c>
      <c r="O244" s="30">
        <v>1400</v>
      </c>
      <c r="P244" s="30">
        <v>2700</v>
      </c>
      <c r="Q244" s="30">
        <v>1400</v>
      </c>
      <c r="R244" s="289">
        <v>2700</v>
      </c>
      <c r="S244" s="30">
        <v>1400</v>
      </c>
      <c r="T244" s="30">
        <v>1400</v>
      </c>
      <c r="U244" s="234"/>
      <c r="V244" s="234"/>
      <c r="W244" s="234"/>
      <c r="X244" s="233"/>
      <c r="Y244" s="97"/>
      <c r="Z244" s="35"/>
      <c r="AA244" s="91"/>
      <c r="AB244" s="91"/>
    </row>
    <row r="245" spans="1:28" ht="12.75">
      <c r="A245" s="65" t="s">
        <v>424</v>
      </c>
      <c r="E245" s="1">
        <v>4</v>
      </c>
      <c r="I245" s="1">
        <v>560</v>
      </c>
      <c r="J245" s="25">
        <v>32</v>
      </c>
      <c r="K245" s="32" t="s">
        <v>41</v>
      </c>
      <c r="L245" s="31"/>
      <c r="M245" s="30"/>
      <c r="N245" s="30">
        <f aca="true" t="shared" si="76" ref="N245:T245">N246+N249</f>
        <v>33083</v>
      </c>
      <c r="O245" s="30">
        <f t="shared" si="76"/>
        <v>32450</v>
      </c>
      <c r="P245" s="30">
        <f t="shared" si="76"/>
        <v>43500</v>
      </c>
      <c r="Q245" s="30">
        <f t="shared" si="76"/>
        <v>32450</v>
      </c>
      <c r="R245" s="289">
        <f t="shared" si="76"/>
        <v>50000</v>
      </c>
      <c r="S245" s="30">
        <f t="shared" si="76"/>
        <v>46400</v>
      </c>
      <c r="T245" s="30">
        <f t="shared" si="76"/>
        <v>45800</v>
      </c>
      <c r="U245" s="234"/>
      <c r="V245" s="234"/>
      <c r="W245" s="234"/>
      <c r="X245" s="233"/>
      <c r="Y245" s="97"/>
      <c r="Z245" s="35"/>
      <c r="AA245" s="91"/>
      <c r="AB245" s="91"/>
    </row>
    <row r="246" spans="1:28" ht="12.75">
      <c r="A246" s="65" t="s">
        <v>424</v>
      </c>
      <c r="E246" s="1">
        <v>4</v>
      </c>
      <c r="I246" s="1">
        <v>560</v>
      </c>
      <c r="J246" s="68">
        <v>321</v>
      </c>
      <c r="K246" s="68" t="s">
        <v>42</v>
      </c>
      <c r="L246" s="68"/>
      <c r="M246" s="30"/>
      <c r="N246" s="83">
        <f>N247+N248</f>
        <v>9921</v>
      </c>
      <c r="O246" s="83">
        <f>O247+O248</f>
        <v>9100</v>
      </c>
      <c r="P246" s="83">
        <f>P247+P248</f>
        <v>12000</v>
      </c>
      <c r="Q246" s="83">
        <f>Q247</f>
        <v>9100</v>
      </c>
      <c r="R246" s="289">
        <f>R247</f>
        <v>12000</v>
      </c>
      <c r="S246" s="83">
        <f>S247</f>
        <v>9100</v>
      </c>
      <c r="T246" s="83">
        <f>T247</f>
        <v>9100</v>
      </c>
      <c r="U246" s="234"/>
      <c r="V246" s="234"/>
      <c r="W246" s="234"/>
      <c r="X246" s="235"/>
      <c r="Y246" s="97"/>
      <c r="Z246" s="35"/>
      <c r="AA246" s="91"/>
      <c r="AB246" s="91"/>
    </row>
    <row r="247" spans="1:28" ht="12.75">
      <c r="A247" s="65" t="s">
        <v>424</v>
      </c>
      <c r="E247" s="1">
        <v>4</v>
      </c>
      <c r="I247" s="1">
        <v>560</v>
      </c>
      <c r="J247" s="25">
        <v>3212</v>
      </c>
      <c r="K247" s="25" t="s">
        <v>217</v>
      </c>
      <c r="L247" s="25"/>
      <c r="M247" s="30"/>
      <c r="N247" s="30">
        <v>9046</v>
      </c>
      <c r="O247" s="30">
        <v>9100</v>
      </c>
      <c r="P247" s="30">
        <v>12000</v>
      </c>
      <c r="Q247" s="30">
        <v>9100</v>
      </c>
      <c r="R247" s="289">
        <v>12000</v>
      </c>
      <c r="S247" s="30">
        <v>9100</v>
      </c>
      <c r="T247" s="30">
        <v>9100</v>
      </c>
      <c r="U247" s="234"/>
      <c r="V247" s="234"/>
      <c r="W247" s="234"/>
      <c r="X247" s="233"/>
      <c r="Y247" s="97"/>
      <c r="Z247" s="35"/>
      <c r="AA247" s="91"/>
      <c r="AB247" s="91"/>
    </row>
    <row r="248" spans="1:28" ht="12.75">
      <c r="A248" s="65" t="s">
        <v>424</v>
      </c>
      <c r="E248" s="1">
        <v>4</v>
      </c>
      <c r="I248" s="1">
        <v>560</v>
      </c>
      <c r="J248" s="25">
        <v>3214</v>
      </c>
      <c r="K248" s="25" t="s">
        <v>497</v>
      </c>
      <c r="L248" s="25"/>
      <c r="M248" s="30"/>
      <c r="N248" s="30">
        <v>875</v>
      </c>
      <c r="O248" s="30">
        <v>0</v>
      </c>
      <c r="P248" s="30">
        <v>0</v>
      </c>
      <c r="Q248" s="30">
        <v>0</v>
      </c>
      <c r="R248" s="289">
        <v>0</v>
      </c>
      <c r="S248" s="30">
        <v>0</v>
      </c>
      <c r="T248" s="30">
        <v>0</v>
      </c>
      <c r="U248" s="234"/>
      <c r="V248" s="234"/>
      <c r="W248" s="234"/>
      <c r="X248" s="233"/>
      <c r="Y248" s="97"/>
      <c r="Z248" s="35"/>
      <c r="AA248" s="91"/>
      <c r="AB248" s="91"/>
    </row>
    <row r="249" spans="1:28" ht="12.75">
      <c r="A249" s="65" t="s">
        <v>424</v>
      </c>
      <c r="I249" s="1">
        <v>560</v>
      </c>
      <c r="J249" s="68">
        <v>322</v>
      </c>
      <c r="K249" s="68" t="s">
        <v>96</v>
      </c>
      <c r="L249" s="68"/>
      <c r="M249" s="25"/>
      <c r="N249" s="83">
        <f aca="true" t="shared" si="77" ref="N249:W249">N250+N252+N251+N255+N254+N256</f>
        <v>23162</v>
      </c>
      <c r="O249" s="83">
        <f t="shared" si="77"/>
        <v>23350</v>
      </c>
      <c r="P249" s="83">
        <f>P250+P252+P251+P255+P254+P256+P253</f>
        <v>31500</v>
      </c>
      <c r="Q249" s="83">
        <f t="shared" si="77"/>
        <v>23350</v>
      </c>
      <c r="R249" s="108">
        <f t="shared" si="77"/>
        <v>38000</v>
      </c>
      <c r="S249" s="83">
        <f>S250+S252+S251+S255+S254+S256+S253</f>
        <v>37300</v>
      </c>
      <c r="T249" s="83">
        <f>T250+T252+T251+T255+T254+T256+T253</f>
        <v>36700</v>
      </c>
      <c r="U249" s="83">
        <f t="shared" si="77"/>
        <v>0</v>
      </c>
      <c r="V249" s="83">
        <f t="shared" si="77"/>
        <v>0</v>
      </c>
      <c r="W249" s="83">
        <f t="shared" si="77"/>
        <v>0</v>
      </c>
      <c r="X249" s="235"/>
      <c r="Y249" s="97"/>
      <c r="Z249" s="35"/>
      <c r="AA249" s="91"/>
      <c r="AB249" s="91"/>
    </row>
    <row r="250" spans="1:28" ht="12.75">
      <c r="A250" s="65" t="s">
        <v>424</v>
      </c>
      <c r="C250" s="1">
        <v>2</v>
      </c>
      <c r="I250" s="1">
        <v>560</v>
      </c>
      <c r="J250" s="25">
        <v>32271</v>
      </c>
      <c r="K250" s="25" t="s">
        <v>378</v>
      </c>
      <c r="L250" s="25"/>
      <c r="M250" s="30"/>
      <c r="N250" s="30">
        <v>236</v>
      </c>
      <c r="O250" s="30">
        <v>250</v>
      </c>
      <c r="P250" s="30">
        <v>4000</v>
      </c>
      <c r="Q250" s="30">
        <v>250</v>
      </c>
      <c r="R250" s="289">
        <v>4000</v>
      </c>
      <c r="S250" s="30">
        <v>4000</v>
      </c>
      <c r="T250" s="30">
        <v>4000</v>
      </c>
      <c r="U250" s="234"/>
      <c r="V250" s="234"/>
      <c r="W250" s="234"/>
      <c r="X250" s="233"/>
      <c r="Y250" s="97"/>
      <c r="Z250" s="35"/>
      <c r="AA250" s="91"/>
      <c r="AB250" s="91"/>
    </row>
    <row r="251" spans="1:28" ht="12.75">
      <c r="A251" s="65" t="s">
        <v>424</v>
      </c>
      <c r="C251" s="1">
        <v>2</v>
      </c>
      <c r="I251" s="1">
        <v>560</v>
      </c>
      <c r="J251" s="44">
        <v>32219</v>
      </c>
      <c r="K251" s="236" t="s">
        <v>379</v>
      </c>
      <c r="L251" s="237"/>
      <c r="M251" s="79"/>
      <c r="N251" s="30">
        <v>775</v>
      </c>
      <c r="O251" s="79">
        <v>800</v>
      </c>
      <c r="P251" s="30">
        <v>8000</v>
      </c>
      <c r="Q251" s="30">
        <v>800</v>
      </c>
      <c r="R251" s="290">
        <v>8000</v>
      </c>
      <c r="S251" s="30">
        <v>8000</v>
      </c>
      <c r="T251" s="30">
        <v>8000</v>
      </c>
      <c r="U251" s="234"/>
      <c r="V251" s="234"/>
      <c r="W251" s="234"/>
      <c r="X251" s="233"/>
      <c r="Y251" s="97"/>
      <c r="Z251" s="35"/>
      <c r="AA251" s="91"/>
      <c r="AB251" s="91"/>
    </row>
    <row r="252" spans="1:28" ht="12.75">
      <c r="A252" s="65" t="s">
        <v>424</v>
      </c>
      <c r="C252" s="1">
        <v>2</v>
      </c>
      <c r="I252" s="1">
        <v>560</v>
      </c>
      <c r="J252" s="44">
        <v>3223</v>
      </c>
      <c r="K252" s="236" t="s">
        <v>220</v>
      </c>
      <c r="L252" s="237"/>
      <c r="M252" s="79"/>
      <c r="N252" s="30">
        <v>7032</v>
      </c>
      <c r="O252" s="79">
        <v>7100</v>
      </c>
      <c r="P252" s="30">
        <v>10000</v>
      </c>
      <c r="Q252" s="30">
        <v>7100</v>
      </c>
      <c r="R252" s="290">
        <v>10000</v>
      </c>
      <c r="S252" s="30">
        <v>7100</v>
      </c>
      <c r="T252" s="30">
        <v>7500</v>
      </c>
      <c r="U252" s="234"/>
      <c r="V252" s="234"/>
      <c r="W252" s="234"/>
      <c r="X252" s="233"/>
      <c r="Y252" s="97"/>
      <c r="Z252" s="35"/>
      <c r="AA252" s="91"/>
      <c r="AB252" s="91"/>
    </row>
    <row r="253" spans="1:28" ht="12.75">
      <c r="A253" s="65" t="s">
        <v>424</v>
      </c>
      <c r="I253" s="1">
        <v>560</v>
      </c>
      <c r="J253" s="44">
        <v>3225</v>
      </c>
      <c r="K253" s="236" t="s">
        <v>620</v>
      </c>
      <c r="L253" s="237"/>
      <c r="M253" s="79"/>
      <c r="N253" s="79">
        <v>0</v>
      </c>
      <c r="O253" s="79">
        <v>0</v>
      </c>
      <c r="P253" s="79">
        <v>3000</v>
      </c>
      <c r="Q253" s="30">
        <v>0</v>
      </c>
      <c r="R253" s="290">
        <v>3000</v>
      </c>
      <c r="S253" s="30">
        <v>3000</v>
      </c>
      <c r="T253" s="30">
        <v>2000</v>
      </c>
      <c r="U253" s="234"/>
      <c r="V253" s="234"/>
      <c r="W253" s="234"/>
      <c r="X253" s="233"/>
      <c r="Y253" s="97"/>
      <c r="Z253" s="35"/>
      <c r="AA253" s="91"/>
      <c r="AB253" s="91"/>
    </row>
    <row r="254" spans="1:28" ht="12.75" hidden="1">
      <c r="A254" s="65" t="s">
        <v>424</v>
      </c>
      <c r="C254" s="1">
        <v>2</v>
      </c>
      <c r="I254" s="1">
        <v>560</v>
      </c>
      <c r="J254" s="44">
        <v>3232</v>
      </c>
      <c r="K254" s="236" t="s">
        <v>380</v>
      </c>
      <c r="L254" s="237"/>
      <c r="M254" s="79"/>
      <c r="N254" s="79">
        <v>0</v>
      </c>
      <c r="O254" s="79">
        <v>0</v>
      </c>
      <c r="P254" s="79">
        <v>0</v>
      </c>
      <c r="Q254" s="30">
        <v>0</v>
      </c>
      <c r="R254" s="290">
        <v>0</v>
      </c>
      <c r="S254" s="30">
        <v>0</v>
      </c>
      <c r="T254" s="30">
        <v>0</v>
      </c>
      <c r="U254" s="234"/>
      <c r="V254" s="234"/>
      <c r="W254" s="234"/>
      <c r="X254" s="233"/>
      <c r="Y254" s="97"/>
      <c r="Z254" s="35"/>
      <c r="AA254" s="91"/>
      <c r="AB254" s="91"/>
    </row>
    <row r="255" spans="1:28" ht="13.5" thickBot="1">
      <c r="A255" s="65" t="s">
        <v>424</v>
      </c>
      <c r="C255" s="1">
        <v>2</v>
      </c>
      <c r="I255" s="1">
        <v>560</v>
      </c>
      <c r="J255" s="25">
        <v>32369</v>
      </c>
      <c r="K255" s="32" t="s">
        <v>381</v>
      </c>
      <c r="L255" s="31"/>
      <c r="M255" s="30"/>
      <c r="N255" s="30">
        <v>9119</v>
      </c>
      <c r="O255" s="30">
        <v>9200</v>
      </c>
      <c r="P255" s="30">
        <v>6500</v>
      </c>
      <c r="Q255" s="30">
        <v>9200</v>
      </c>
      <c r="R255" s="289">
        <v>10000</v>
      </c>
      <c r="S255" s="30">
        <v>9200</v>
      </c>
      <c r="T255" s="30">
        <v>9200</v>
      </c>
      <c r="U255" s="238"/>
      <c r="V255" s="238"/>
      <c r="W255" s="238"/>
      <c r="X255" s="233"/>
      <c r="Y255" s="97"/>
      <c r="Z255" s="35"/>
      <c r="AA255" s="91"/>
      <c r="AB255" s="91"/>
    </row>
    <row r="256" spans="1:28" ht="12.75">
      <c r="A256" s="65" t="s">
        <v>424</v>
      </c>
      <c r="C256" s="1">
        <v>2</v>
      </c>
      <c r="I256" s="1">
        <v>560</v>
      </c>
      <c r="J256" s="25">
        <v>32379</v>
      </c>
      <c r="K256" s="32" t="s">
        <v>529</v>
      </c>
      <c r="L256" s="31"/>
      <c r="M256" s="30"/>
      <c r="N256" s="30">
        <v>6000</v>
      </c>
      <c r="O256" s="30">
        <v>6000</v>
      </c>
      <c r="P256" s="30">
        <v>0</v>
      </c>
      <c r="Q256" s="30">
        <v>6000</v>
      </c>
      <c r="R256" s="289">
        <v>6000</v>
      </c>
      <c r="S256" s="30">
        <v>6000</v>
      </c>
      <c r="T256" s="30">
        <v>6000</v>
      </c>
      <c r="U256" s="239"/>
      <c r="V256" s="239"/>
      <c r="W256" s="239"/>
      <c r="X256" s="233"/>
      <c r="Y256" s="97"/>
      <c r="Z256" s="35"/>
      <c r="AA256" s="91"/>
      <c r="AB256" s="91"/>
    </row>
    <row r="257" spans="1:28" ht="12.75">
      <c r="A257" s="65" t="s">
        <v>424</v>
      </c>
      <c r="I257" s="1">
        <v>560</v>
      </c>
      <c r="J257" s="370">
        <v>4</v>
      </c>
      <c r="K257" s="370" t="s">
        <v>10</v>
      </c>
      <c r="L257" s="370"/>
      <c r="M257" s="30"/>
      <c r="N257" s="27">
        <f>N258</f>
        <v>0</v>
      </c>
      <c r="O257" s="27">
        <f aca="true" t="shared" si="78" ref="O257:T258">O258</f>
        <v>0</v>
      </c>
      <c r="P257" s="27">
        <f t="shared" si="78"/>
        <v>8500</v>
      </c>
      <c r="Q257" s="27">
        <f t="shared" si="78"/>
        <v>0</v>
      </c>
      <c r="R257" s="104">
        <f t="shared" si="78"/>
        <v>0</v>
      </c>
      <c r="S257" s="27">
        <f t="shared" si="78"/>
        <v>0</v>
      </c>
      <c r="T257" s="27">
        <f t="shared" si="78"/>
        <v>0</v>
      </c>
      <c r="U257" s="239"/>
      <c r="V257" s="239"/>
      <c r="W257" s="239"/>
      <c r="X257" s="233"/>
      <c r="Y257" s="97"/>
      <c r="Z257" s="35"/>
      <c r="AA257" s="91"/>
      <c r="AB257" s="91"/>
    </row>
    <row r="258" spans="1:28" ht="12.75">
      <c r="A258" s="65" t="s">
        <v>424</v>
      </c>
      <c r="I258" s="1">
        <v>560</v>
      </c>
      <c r="J258" s="25">
        <v>42</v>
      </c>
      <c r="K258" s="25" t="s">
        <v>621</v>
      </c>
      <c r="L258" s="25"/>
      <c r="M258" s="30"/>
      <c r="N258" s="30">
        <f>N259</f>
        <v>0</v>
      </c>
      <c r="O258" s="30">
        <f t="shared" si="78"/>
        <v>0</v>
      </c>
      <c r="P258" s="30">
        <f t="shared" si="78"/>
        <v>8500</v>
      </c>
      <c r="Q258" s="30">
        <f t="shared" si="78"/>
        <v>0</v>
      </c>
      <c r="R258" s="104">
        <f t="shared" si="78"/>
        <v>0</v>
      </c>
      <c r="S258" s="30">
        <f t="shared" si="78"/>
        <v>0</v>
      </c>
      <c r="T258" s="30">
        <f t="shared" si="78"/>
        <v>0</v>
      </c>
      <c r="U258" s="239"/>
      <c r="V258" s="239"/>
      <c r="W258" s="239"/>
      <c r="X258" s="233"/>
      <c r="Y258" s="97"/>
      <c r="Z258" s="35"/>
      <c r="AA258" s="91"/>
      <c r="AB258" s="91"/>
    </row>
    <row r="259" spans="1:28" ht="13.5" thickBot="1">
      <c r="A259" s="65" t="s">
        <v>424</v>
      </c>
      <c r="I259" s="1">
        <v>560</v>
      </c>
      <c r="J259" s="47">
        <v>4227</v>
      </c>
      <c r="K259" s="49" t="s">
        <v>622</v>
      </c>
      <c r="L259" s="50"/>
      <c r="M259" s="80"/>
      <c r="N259" s="80">
        <v>0</v>
      </c>
      <c r="O259" s="80">
        <v>0</v>
      </c>
      <c r="P259" s="80">
        <v>8500</v>
      </c>
      <c r="Q259" s="80">
        <v>0</v>
      </c>
      <c r="R259" s="268">
        <v>0</v>
      </c>
      <c r="S259" s="80">
        <v>0</v>
      </c>
      <c r="T259" s="80">
        <v>0</v>
      </c>
      <c r="U259" s="239"/>
      <c r="V259" s="239"/>
      <c r="W259" s="239"/>
      <c r="X259" s="233"/>
      <c r="Y259" s="97"/>
      <c r="Z259" s="35"/>
      <c r="AA259" s="91"/>
      <c r="AB259" s="91"/>
    </row>
    <row r="260" spans="10:28" ht="12.75">
      <c r="J260" s="152"/>
      <c r="K260" s="152" t="s">
        <v>317</v>
      </c>
      <c r="L260" s="152"/>
      <c r="M260" s="153">
        <f aca="true" t="shared" si="79" ref="M260:T260">M238</f>
        <v>0</v>
      </c>
      <c r="N260" s="153">
        <f t="shared" si="79"/>
        <v>144228</v>
      </c>
      <c r="O260" s="153">
        <f t="shared" si="79"/>
        <v>142850</v>
      </c>
      <c r="P260" s="153">
        <f t="shared" si="79"/>
        <v>234100</v>
      </c>
      <c r="Q260" s="153">
        <f t="shared" si="79"/>
        <v>142850</v>
      </c>
      <c r="R260" s="291">
        <f t="shared" si="79"/>
        <v>232100</v>
      </c>
      <c r="S260" s="240">
        <f t="shared" si="79"/>
        <v>156800</v>
      </c>
      <c r="T260" s="153">
        <f t="shared" si="79"/>
        <v>156200</v>
      </c>
      <c r="U260" s="162"/>
      <c r="V260" s="162"/>
      <c r="W260" s="162"/>
      <c r="X260" s="235"/>
      <c r="Y260" s="97"/>
      <c r="Z260" s="35"/>
      <c r="AA260" s="91"/>
      <c r="AB260" s="91"/>
    </row>
    <row r="261" spans="10:23" ht="12.75">
      <c r="J261" s="156"/>
      <c r="K261" s="156"/>
      <c r="L261" s="156"/>
      <c r="M261" s="117"/>
      <c r="N261" s="117"/>
      <c r="O261" s="117"/>
      <c r="P261" s="117"/>
      <c r="Q261" s="163"/>
      <c r="R261" s="270"/>
      <c r="S261" s="163"/>
      <c r="T261" s="117"/>
      <c r="U261" s="164"/>
      <c r="V261" s="164"/>
      <c r="W261" s="164"/>
    </row>
    <row r="262" spans="1:23" ht="12.75">
      <c r="A262" s="8" t="s">
        <v>425</v>
      </c>
      <c r="B262" s="8"/>
      <c r="C262" s="8"/>
      <c r="D262" s="8"/>
      <c r="E262" s="8"/>
      <c r="F262" s="8"/>
      <c r="G262" s="8"/>
      <c r="H262" s="8"/>
      <c r="I262" s="8">
        <v>640</v>
      </c>
      <c r="J262" s="8" t="s">
        <v>161</v>
      </c>
      <c r="K262" s="8" t="s">
        <v>241</v>
      </c>
      <c r="L262" s="8"/>
      <c r="M262" s="18"/>
      <c r="N262" s="18"/>
      <c r="O262" s="18"/>
      <c r="P262" s="18"/>
      <c r="Q262" s="160"/>
      <c r="R262" s="271"/>
      <c r="S262" s="159"/>
      <c r="T262" s="159"/>
      <c r="U262" s="161"/>
      <c r="V262" s="161"/>
      <c r="W262" s="161"/>
    </row>
    <row r="263" spans="1:23" ht="12.75">
      <c r="A263" s="65" t="s">
        <v>425</v>
      </c>
      <c r="I263" s="1">
        <v>640</v>
      </c>
      <c r="J263" s="71">
        <v>3</v>
      </c>
      <c r="K263" s="71" t="s">
        <v>9</v>
      </c>
      <c r="L263" s="71"/>
      <c r="M263" s="84">
        <f aca="true" t="shared" si="80" ref="M263:T263">M264</f>
        <v>537205</v>
      </c>
      <c r="N263" s="83">
        <f t="shared" si="80"/>
        <v>515200</v>
      </c>
      <c r="O263" s="83">
        <f t="shared" si="80"/>
        <v>580000</v>
      </c>
      <c r="P263" s="83">
        <f t="shared" si="80"/>
        <v>750000</v>
      </c>
      <c r="Q263" s="144">
        <f t="shared" si="80"/>
        <v>580000</v>
      </c>
      <c r="R263" s="108">
        <f t="shared" si="80"/>
        <v>600000</v>
      </c>
      <c r="S263" s="145">
        <f t="shared" si="80"/>
        <v>650000</v>
      </c>
      <c r="T263" s="83">
        <f t="shared" si="80"/>
        <v>700000</v>
      </c>
      <c r="U263" s="146">
        <f aca="true" t="shared" si="81" ref="U263:W266">P263/O263*100</f>
        <v>129.31034482758622</v>
      </c>
      <c r="V263" s="146">
        <f t="shared" si="81"/>
        <v>77.33333333333333</v>
      </c>
      <c r="W263" s="146">
        <f t="shared" si="81"/>
        <v>103.44827586206897</v>
      </c>
    </row>
    <row r="264" spans="1:23" ht="12.75">
      <c r="A264" s="65" t="s">
        <v>425</v>
      </c>
      <c r="I264" s="1">
        <v>640</v>
      </c>
      <c r="J264" s="25">
        <v>32</v>
      </c>
      <c r="K264" s="32" t="s">
        <v>41</v>
      </c>
      <c r="L264" s="31"/>
      <c r="M264" s="26">
        <f aca="true" t="shared" si="82" ref="M264:R264">M265+M266</f>
        <v>537205</v>
      </c>
      <c r="N264" s="30">
        <f>N265+N266</f>
        <v>515200</v>
      </c>
      <c r="O264" s="30">
        <f t="shared" si="82"/>
        <v>580000</v>
      </c>
      <c r="P264" s="30">
        <f t="shared" si="82"/>
        <v>750000</v>
      </c>
      <c r="Q264" s="148">
        <f>Q265+Q266</f>
        <v>580000</v>
      </c>
      <c r="R264" s="108">
        <f t="shared" si="82"/>
        <v>600000</v>
      </c>
      <c r="S264" s="147">
        <f>S265+S266</f>
        <v>650000</v>
      </c>
      <c r="T264" s="30">
        <f>T265+T266</f>
        <v>700000</v>
      </c>
      <c r="U264" s="146">
        <f t="shared" si="81"/>
        <v>129.31034482758622</v>
      </c>
      <c r="V264" s="146">
        <f t="shared" si="81"/>
        <v>77.33333333333333</v>
      </c>
      <c r="W264" s="146">
        <f t="shared" si="81"/>
        <v>103.44827586206897</v>
      </c>
    </row>
    <row r="265" spans="1:23" ht="12.75">
      <c r="A265" s="65" t="s">
        <v>425</v>
      </c>
      <c r="E265" s="1">
        <v>4</v>
      </c>
      <c r="I265" s="1">
        <v>640</v>
      </c>
      <c r="J265" s="25">
        <v>3223</v>
      </c>
      <c r="K265" s="32" t="s">
        <v>220</v>
      </c>
      <c r="L265" s="31"/>
      <c r="M265" s="26">
        <v>335523</v>
      </c>
      <c r="N265" s="30">
        <v>340231</v>
      </c>
      <c r="O265" s="30">
        <v>380000</v>
      </c>
      <c r="P265" s="30">
        <v>450000</v>
      </c>
      <c r="Q265" s="148">
        <v>380000</v>
      </c>
      <c r="R265" s="108">
        <v>450000</v>
      </c>
      <c r="S265" s="147">
        <v>450000</v>
      </c>
      <c r="T265" s="30">
        <v>450000</v>
      </c>
      <c r="U265" s="146">
        <f t="shared" si="81"/>
        <v>118.42105263157893</v>
      </c>
      <c r="V265" s="146">
        <f t="shared" si="81"/>
        <v>84.44444444444444</v>
      </c>
      <c r="W265" s="146">
        <f t="shared" si="81"/>
        <v>118.42105263157893</v>
      </c>
    </row>
    <row r="266" spans="1:23" ht="13.5" thickBot="1">
      <c r="A266" s="65" t="s">
        <v>425</v>
      </c>
      <c r="C266" s="1">
        <v>2</v>
      </c>
      <c r="D266" s="1">
        <v>3</v>
      </c>
      <c r="E266" s="1">
        <v>4</v>
      </c>
      <c r="I266" s="1">
        <v>640</v>
      </c>
      <c r="J266" s="25">
        <v>3232</v>
      </c>
      <c r="K266" s="25" t="s">
        <v>242</v>
      </c>
      <c r="L266" s="25"/>
      <c r="M266" s="26">
        <v>201682</v>
      </c>
      <c r="N266" s="30">
        <v>174969</v>
      </c>
      <c r="O266" s="30">
        <v>200000</v>
      </c>
      <c r="P266" s="30">
        <v>300000</v>
      </c>
      <c r="Q266" s="148">
        <v>200000</v>
      </c>
      <c r="R266" s="108">
        <v>150000</v>
      </c>
      <c r="S266" s="147">
        <v>200000</v>
      </c>
      <c r="T266" s="30">
        <v>250000</v>
      </c>
      <c r="U266" s="146">
        <f t="shared" si="81"/>
        <v>150</v>
      </c>
      <c r="V266" s="146">
        <f t="shared" si="81"/>
        <v>66.66666666666666</v>
      </c>
      <c r="W266" s="146">
        <f t="shared" si="81"/>
        <v>75</v>
      </c>
    </row>
    <row r="267" spans="10:23" ht="12.75">
      <c r="J267" s="196"/>
      <c r="K267" s="196" t="s">
        <v>317</v>
      </c>
      <c r="L267" s="196"/>
      <c r="M267" s="197">
        <f aca="true" t="shared" si="83" ref="M267:R267">M263</f>
        <v>537205</v>
      </c>
      <c r="N267" s="197">
        <f>N263</f>
        <v>515200</v>
      </c>
      <c r="O267" s="197">
        <f t="shared" si="83"/>
        <v>580000</v>
      </c>
      <c r="P267" s="197">
        <f t="shared" si="83"/>
        <v>750000</v>
      </c>
      <c r="Q267" s="198">
        <f>Q263</f>
        <v>580000</v>
      </c>
      <c r="R267" s="282">
        <f t="shared" si="83"/>
        <v>600000</v>
      </c>
      <c r="S267" s="198">
        <f>S263</f>
        <v>650000</v>
      </c>
      <c r="T267" s="197">
        <f>T263</f>
        <v>700000</v>
      </c>
      <c r="U267" s="199"/>
      <c r="V267" s="199"/>
      <c r="W267" s="199"/>
    </row>
    <row r="268" spans="10:23" ht="12.75">
      <c r="J268" s="33"/>
      <c r="K268" s="33"/>
      <c r="L268" s="33"/>
      <c r="M268" s="34"/>
      <c r="N268" s="37"/>
      <c r="O268" s="34"/>
      <c r="P268" s="37"/>
      <c r="Q268" s="222"/>
      <c r="R268" s="283"/>
      <c r="S268" s="157"/>
      <c r="T268" s="37"/>
      <c r="U268" s="223"/>
      <c r="V268" s="223"/>
      <c r="W268" s="223"/>
    </row>
    <row r="269" spans="1:23" ht="12.75">
      <c r="A269" s="8" t="s">
        <v>426</v>
      </c>
      <c r="B269" s="8"/>
      <c r="C269" s="8"/>
      <c r="D269" s="8"/>
      <c r="E269" s="8"/>
      <c r="F269" s="8"/>
      <c r="G269" s="8"/>
      <c r="H269" s="8"/>
      <c r="I269" s="8">
        <v>520</v>
      </c>
      <c r="J269" s="8" t="s">
        <v>138</v>
      </c>
      <c r="K269" s="8" t="s">
        <v>243</v>
      </c>
      <c r="L269" s="8"/>
      <c r="M269" s="18"/>
      <c r="N269" s="18"/>
      <c r="O269" s="18"/>
      <c r="P269" s="18"/>
      <c r="Q269" s="160"/>
      <c r="R269" s="271"/>
      <c r="S269" s="159"/>
      <c r="T269" s="159"/>
      <c r="U269" s="161"/>
      <c r="V269" s="161"/>
      <c r="W269" s="161"/>
    </row>
    <row r="270" spans="1:23" ht="12.75">
      <c r="A270" s="65" t="s">
        <v>426</v>
      </c>
      <c r="I270" s="1">
        <v>520</v>
      </c>
      <c r="J270" s="71">
        <v>3</v>
      </c>
      <c r="K270" s="71" t="s">
        <v>9</v>
      </c>
      <c r="L270" s="71"/>
      <c r="M270" s="84">
        <f aca="true" t="shared" si="84" ref="M270:T270">M271</f>
        <v>39284</v>
      </c>
      <c r="N270" s="83">
        <f t="shared" si="84"/>
        <v>19890</v>
      </c>
      <c r="O270" s="83">
        <f t="shared" si="84"/>
        <v>25000</v>
      </c>
      <c r="P270" s="83">
        <f t="shared" si="84"/>
        <v>65000</v>
      </c>
      <c r="Q270" s="144">
        <f t="shared" si="84"/>
        <v>30000</v>
      </c>
      <c r="R270" s="108">
        <f t="shared" si="84"/>
        <v>25000</v>
      </c>
      <c r="S270" s="145">
        <f t="shared" si="84"/>
        <v>30000</v>
      </c>
      <c r="T270" s="83">
        <f t="shared" si="84"/>
        <v>30000</v>
      </c>
      <c r="U270" s="146">
        <f aca="true" t="shared" si="85" ref="U270:U275">P270/O270*100</f>
        <v>260</v>
      </c>
      <c r="V270" s="146">
        <f aca="true" t="shared" si="86" ref="V270:V275">Q270/P270*100</f>
        <v>46.15384615384615</v>
      </c>
      <c r="W270" s="146">
        <f aca="true" t="shared" si="87" ref="W270:W275">R270/Q270*100</f>
        <v>83.33333333333334</v>
      </c>
    </row>
    <row r="271" spans="1:23" ht="12.75">
      <c r="A271" s="65" t="s">
        <v>426</v>
      </c>
      <c r="I271" s="1">
        <v>520</v>
      </c>
      <c r="J271" s="25">
        <v>32</v>
      </c>
      <c r="K271" s="32" t="s">
        <v>41</v>
      </c>
      <c r="L271" s="31"/>
      <c r="M271" s="26">
        <f aca="true" t="shared" si="88" ref="M271:R271">M272+M273+M274+M275</f>
        <v>39284</v>
      </c>
      <c r="N271" s="30">
        <f>N272+N273+N274+N275</f>
        <v>19890</v>
      </c>
      <c r="O271" s="30">
        <f t="shared" si="88"/>
        <v>25000</v>
      </c>
      <c r="P271" s="30">
        <f t="shared" si="88"/>
        <v>65000</v>
      </c>
      <c r="Q271" s="148">
        <f>Q272+Q273+Q274+Q275</f>
        <v>30000</v>
      </c>
      <c r="R271" s="108">
        <f t="shared" si="88"/>
        <v>25000</v>
      </c>
      <c r="S271" s="147">
        <f>S272+S273+S274+S275</f>
        <v>30000</v>
      </c>
      <c r="T271" s="30">
        <f>T272+T273+T274+T275</f>
        <v>30000</v>
      </c>
      <c r="U271" s="146">
        <f t="shared" si="85"/>
        <v>260</v>
      </c>
      <c r="V271" s="146">
        <f t="shared" si="86"/>
        <v>46.15384615384615</v>
      </c>
      <c r="W271" s="146">
        <f t="shared" si="87"/>
        <v>83.33333333333334</v>
      </c>
    </row>
    <row r="272" spans="1:23" ht="12.75">
      <c r="A272" s="65" t="s">
        <v>426</v>
      </c>
      <c r="C272" s="1">
        <v>2</v>
      </c>
      <c r="D272" s="1">
        <v>3</v>
      </c>
      <c r="E272" s="1">
        <v>4</v>
      </c>
      <c r="I272" s="1">
        <v>520</v>
      </c>
      <c r="J272" s="25">
        <v>3234</v>
      </c>
      <c r="K272" s="25" t="s">
        <v>244</v>
      </c>
      <c r="L272" s="25"/>
      <c r="M272" s="26">
        <v>39284</v>
      </c>
      <c r="N272" s="30">
        <v>15000</v>
      </c>
      <c r="O272" s="30">
        <v>15000</v>
      </c>
      <c r="P272" s="30">
        <v>15000</v>
      </c>
      <c r="Q272" s="148">
        <v>15000</v>
      </c>
      <c r="R272" s="108">
        <v>15000</v>
      </c>
      <c r="S272" s="147">
        <v>15000</v>
      </c>
      <c r="T272" s="30">
        <v>15000</v>
      </c>
      <c r="U272" s="146">
        <f t="shared" si="85"/>
        <v>100</v>
      </c>
      <c r="V272" s="146">
        <f t="shared" si="86"/>
        <v>100</v>
      </c>
      <c r="W272" s="146">
        <f t="shared" si="87"/>
        <v>100</v>
      </c>
    </row>
    <row r="273" spans="1:23" ht="12.75">
      <c r="A273" s="65" t="s">
        <v>426</v>
      </c>
      <c r="C273" s="1">
        <v>2</v>
      </c>
      <c r="D273" s="1">
        <v>3</v>
      </c>
      <c r="E273" s="1">
        <v>4</v>
      </c>
      <c r="I273" s="1">
        <v>520</v>
      </c>
      <c r="J273" s="25">
        <v>3234</v>
      </c>
      <c r="K273" s="25" t="s">
        <v>245</v>
      </c>
      <c r="L273" s="25"/>
      <c r="M273" s="26">
        <v>0</v>
      </c>
      <c r="N273" s="30">
        <v>4890</v>
      </c>
      <c r="O273" s="30">
        <v>10000</v>
      </c>
      <c r="P273" s="30">
        <v>10000</v>
      </c>
      <c r="Q273" s="148">
        <v>15000</v>
      </c>
      <c r="R273" s="108">
        <v>10000</v>
      </c>
      <c r="S273" s="147">
        <v>15000</v>
      </c>
      <c r="T273" s="30">
        <v>15000</v>
      </c>
      <c r="U273" s="146">
        <f t="shared" si="85"/>
        <v>100</v>
      </c>
      <c r="V273" s="146">
        <f t="shared" si="86"/>
        <v>150</v>
      </c>
      <c r="W273" s="146">
        <f t="shared" si="87"/>
        <v>66.66666666666666</v>
      </c>
    </row>
    <row r="274" spans="1:23" ht="13.5" thickBot="1">
      <c r="A274" s="65" t="s">
        <v>426</v>
      </c>
      <c r="C274" s="1">
        <v>2</v>
      </c>
      <c r="D274" s="1">
        <v>3</v>
      </c>
      <c r="E274" s="1">
        <v>4</v>
      </c>
      <c r="I274" s="1">
        <v>520</v>
      </c>
      <c r="J274" s="25">
        <v>3234</v>
      </c>
      <c r="K274" s="25" t="s">
        <v>623</v>
      </c>
      <c r="L274" s="25"/>
      <c r="M274" s="26">
        <v>0</v>
      </c>
      <c r="N274" s="30">
        <v>0</v>
      </c>
      <c r="O274" s="30">
        <v>0</v>
      </c>
      <c r="P274" s="30">
        <v>40000</v>
      </c>
      <c r="Q274" s="148">
        <v>0</v>
      </c>
      <c r="R274" s="108">
        <v>0</v>
      </c>
      <c r="S274" s="147">
        <v>0</v>
      </c>
      <c r="T274" s="30">
        <v>0</v>
      </c>
      <c r="U274" s="146" t="e">
        <f t="shared" si="85"/>
        <v>#DIV/0!</v>
      </c>
      <c r="V274" s="146">
        <f t="shared" si="86"/>
        <v>0</v>
      </c>
      <c r="W274" s="146" t="e">
        <f t="shared" si="87"/>
        <v>#DIV/0!</v>
      </c>
    </row>
    <row r="275" spans="1:23" ht="13.5" hidden="1" thickBot="1">
      <c r="A275" s="65" t="s">
        <v>426</v>
      </c>
      <c r="C275" s="1">
        <v>2</v>
      </c>
      <c r="D275" s="1">
        <v>3</v>
      </c>
      <c r="E275" s="1">
        <v>4</v>
      </c>
      <c r="I275" s="1">
        <v>520</v>
      </c>
      <c r="J275" s="57">
        <v>3234</v>
      </c>
      <c r="K275" s="57" t="s">
        <v>343</v>
      </c>
      <c r="L275" s="57"/>
      <c r="M275" s="58">
        <v>0</v>
      </c>
      <c r="N275" s="63">
        <v>0</v>
      </c>
      <c r="O275" s="63">
        <v>0</v>
      </c>
      <c r="P275" s="63">
        <v>0</v>
      </c>
      <c r="Q275" s="148">
        <v>0</v>
      </c>
      <c r="R275" s="284">
        <v>0</v>
      </c>
      <c r="S275" s="147">
        <v>0</v>
      </c>
      <c r="T275" s="30">
        <v>0</v>
      </c>
      <c r="U275" s="146" t="e">
        <f t="shared" si="85"/>
        <v>#DIV/0!</v>
      </c>
      <c r="V275" s="146" t="e">
        <f t="shared" si="86"/>
        <v>#DIV/0!</v>
      </c>
      <c r="W275" s="146" t="e">
        <f t="shared" si="87"/>
        <v>#DIV/0!</v>
      </c>
    </row>
    <row r="276" spans="10:23" ht="12.75">
      <c r="J276" s="196"/>
      <c r="K276" s="196" t="s">
        <v>317</v>
      </c>
      <c r="L276" s="196"/>
      <c r="M276" s="197">
        <f aca="true" t="shared" si="89" ref="M276:R276">M270</f>
        <v>39284</v>
      </c>
      <c r="N276" s="197">
        <f>N270</f>
        <v>19890</v>
      </c>
      <c r="O276" s="197">
        <f t="shared" si="89"/>
        <v>25000</v>
      </c>
      <c r="P276" s="197">
        <f t="shared" si="89"/>
        <v>65000</v>
      </c>
      <c r="Q276" s="198">
        <f>Q270</f>
        <v>30000</v>
      </c>
      <c r="R276" s="282">
        <f t="shared" si="89"/>
        <v>25000</v>
      </c>
      <c r="S276" s="198">
        <f>S270</f>
        <v>30000</v>
      </c>
      <c r="T276" s="197">
        <f>T270</f>
        <v>30000</v>
      </c>
      <c r="U276" s="199"/>
      <c r="V276" s="199"/>
      <c r="W276" s="199"/>
    </row>
    <row r="277" spans="10:23" ht="12.75">
      <c r="J277" s="33"/>
      <c r="K277" s="33"/>
      <c r="L277" s="33"/>
      <c r="M277" s="34"/>
      <c r="N277" s="37"/>
      <c r="O277" s="34"/>
      <c r="P277" s="37"/>
      <c r="Q277" s="222"/>
      <c r="R277" s="283"/>
      <c r="S277" s="157"/>
      <c r="T277" s="37"/>
      <c r="U277" s="223"/>
      <c r="V277" s="223"/>
      <c r="W277" s="223"/>
    </row>
    <row r="278" spans="1:23" s="21" customFormat="1" ht="12.75">
      <c r="A278" s="8" t="s">
        <v>427</v>
      </c>
      <c r="B278" s="8"/>
      <c r="C278" s="8"/>
      <c r="D278" s="8"/>
      <c r="E278" s="8"/>
      <c r="F278" s="8"/>
      <c r="G278" s="8"/>
      <c r="H278" s="8"/>
      <c r="I278" s="8">
        <v>520</v>
      </c>
      <c r="J278" s="8" t="s">
        <v>138</v>
      </c>
      <c r="K278" s="8" t="s">
        <v>368</v>
      </c>
      <c r="L278" s="8"/>
      <c r="M278" s="18"/>
      <c r="N278" s="18"/>
      <c r="O278" s="18"/>
      <c r="P278" s="18"/>
      <c r="Q278" s="160"/>
      <c r="R278" s="271"/>
      <c r="S278" s="159"/>
      <c r="T278" s="159"/>
      <c r="U278" s="161"/>
      <c r="V278" s="161"/>
      <c r="W278" s="161"/>
    </row>
    <row r="279" spans="1:23" ht="12.75">
      <c r="A279" s="65" t="s">
        <v>427</v>
      </c>
      <c r="I279" s="1">
        <v>520</v>
      </c>
      <c r="J279" s="71">
        <v>3</v>
      </c>
      <c r="K279" s="71" t="s">
        <v>9</v>
      </c>
      <c r="L279" s="71"/>
      <c r="M279" s="84">
        <f aca="true" t="shared" si="90" ref="M279:T279">M280</f>
        <v>100000</v>
      </c>
      <c r="N279" s="83">
        <f t="shared" si="90"/>
        <v>8391</v>
      </c>
      <c r="O279" s="84">
        <f t="shared" si="90"/>
        <v>20000</v>
      </c>
      <c r="P279" s="83">
        <f t="shared" si="90"/>
        <v>50000</v>
      </c>
      <c r="Q279" s="144">
        <f t="shared" si="90"/>
        <v>40000</v>
      </c>
      <c r="R279" s="108">
        <f t="shared" si="90"/>
        <v>350000</v>
      </c>
      <c r="S279" s="145">
        <f t="shared" si="90"/>
        <v>150000</v>
      </c>
      <c r="T279" s="83">
        <f t="shared" si="90"/>
        <v>150000</v>
      </c>
      <c r="U279" s="146">
        <f aca="true" t="shared" si="91" ref="U279:W281">P279/O279*100</f>
        <v>250</v>
      </c>
      <c r="V279" s="146">
        <f t="shared" si="91"/>
        <v>80</v>
      </c>
      <c r="W279" s="146">
        <f t="shared" si="91"/>
        <v>875</v>
      </c>
    </row>
    <row r="280" spans="1:23" ht="12.75">
      <c r="A280" s="65" t="s">
        <v>427</v>
      </c>
      <c r="I280" s="1">
        <v>520</v>
      </c>
      <c r="J280" s="25">
        <v>32</v>
      </c>
      <c r="K280" s="32" t="s">
        <v>41</v>
      </c>
      <c r="L280" s="31"/>
      <c r="M280" s="26">
        <f aca="true" t="shared" si="92" ref="M280:T280">M281</f>
        <v>100000</v>
      </c>
      <c r="N280" s="30">
        <f t="shared" si="92"/>
        <v>8391</v>
      </c>
      <c r="O280" s="26">
        <f t="shared" si="92"/>
        <v>20000</v>
      </c>
      <c r="P280" s="30">
        <f t="shared" si="92"/>
        <v>50000</v>
      </c>
      <c r="Q280" s="148">
        <f t="shared" si="92"/>
        <v>40000</v>
      </c>
      <c r="R280" s="108">
        <f t="shared" si="92"/>
        <v>350000</v>
      </c>
      <c r="S280" s="147">
        <f t="shared" si="92"/>
        <v>150000</v>
      </c>
      <c r="T280" s="30">
        <f t="shared" si="92"/>
        <v>150000</v>
      </c>
      <c r="U280" s="146">
        <f t="shared" si="91"/>
        <v>250</v>
      </c>
      <c r="V280" s="146">
        <f t="shared" si="91"/>
        <v>80</v>
      </c>
      <c r="W280" s="146">
        <f t="shared" si="91"/>
        <v>875</v>
      </c>
    </row>
    <row r="281" spans="1:23" ht="13.5" thickBot="1">
      <c r="A281" s="65" t="s">
        <v>427</v>
      </c>
      <c r="C281" s="1">
        <v>2</v>
      </c>
      <c r="D281" s="1">
        <v>3</v>
      </c>
      <c r="E281" s="1">
        <v>4</v>
      </c>
      <c r="I281" s="1">
        <v>520</v>
      </c>
      <c r="J281" s="25">
        <v>3232</v>
      </c>
      <c r="K281" s="25" t="s">
        <v>260</v>
      </c>
      <c r="L281" s="25"/>
      <c r="M281" s="26">
        <v>100000</v>
      </c>
      <c r="N281" s="30">
        <v>8391</v>
      </c>
      <c r="O281" s="26">
        <v>20000</v>
      </c>
      <c r="P281" s="30">
        <v>50000</v>
      </c>
      <c r="Q281" s="148">
        <v>40000</v>
      </c>
      <c r="R281" s="108">
        <v>350000</v>
      </c>
      <c r="S281" s="147">
        <v>150000</v>
      </c>
      <c r="T281" s="30">
        <v>150000</v>
      </c>
      <c r="U281" s="146">
        <f t="shared" si="91"/>
        <v>250</v>
      </c>
      <c r="V281" s="146">
        <f t="shared" si="91"/>
        <v>80</v>
      </c>
      <c r="W281" s="146">
        <f t="shared" si="91"/>
        <v>875</v>
      </c>
    </row>
    <row r="282" spans="10:23" ht="12.75">
      <c r="J282" s="196"/>
      <c r="K282" s="196" t="s">
        <v>317</v>
      </c>
      <c r="L282" s="196"/>
      <c r="M282" s="197">
        <f aca="true" t="shared" si="93" ref="M282:R282">M279</f>
        <v>100000</v>
      </c>
      <c r="N282" s="197">
        <f>N279</f>
        <v>8391</v>
      </c>
      <c r="O282" s="197">
        <f t="shared" si="93"/>
        <v>20000</v>
      </c>
      <c r="P282" s="197">
        <f t="shared" si="93"/>
        <v>50000</v>
      </c>
      <c r="Q282" s="198">
        <f>Q279</f>
        <v>40000</v>
      </c>
      <c r="R282" s="282">
        <f t="shared" si="93"/>
        <v>350000</v>
      </c>
      <c r="S282" s="198">
        <f>S279</f>
        <v>150000</v>
      </c>
      <c r="T282" s="197">
        <f>T279</f>
        <v>150000</v>
      </c>
      <c r="U282" s="199"/>
      <c r="V282" s="199"/>
      <c r="W282" s="199"/>
    </row>
    <row r="283" spans="10:23" ht="12.75">
      <c r="J283" s="33"/>
      <c r="K283" s="33"/>
      <c r="L283" s="33"/>
      <c r="M283" s="34"/>
      <c r="N283" s="37"/>
      <c r="O283" s="34"/>
      <c r="P283" s="37"/>
      <c r="Q283" s="222"/>
      <c r="R283" s="283"/>
      <c r="S283" s="157"/>
      <c r="T283" s="37"/>
      <c r="U283" s="223"/>
      <c r="V283" s="223"/>
      <c r="W283" s="223"/>
    </row>
    <row r="284" spans="1:23" ht="12.75">
      <c r="A284" s="8" t="s">
        <v>428</v>
      </c>
      <c r="B284" s="8"/>
      <c r="C284" s="8"/>
      <c r="D284" s="8"/>
      <c r="E284" s="8"/>
      <c r="F284" s="8"/>
      <c r="G284" s="8"/>
      <c r="H284" s="8"/>
      <c r="I284" s="8">
        <v>510</v>
      </c>
      <c r="J284" s="8" t="s">
        <v>138</v>
      </c>
      <c r="K284" s="8" t="s">
        <v>246</v>
      </c>
      <c r="L284" s="8"/>
      <c r="M284" s="18"/>
      <c r="N284" s="18"/>
      <c r="O284" s="18"/>
      <c r="P284" s="18"/>
      <c r="Q284" s="160"/>
      <c r="R284" s="271"/>
      <c r="S284" s="159"/>
      <c r="T284" s="159"/>
      <c r="U284" s="161"/>
      <c r="V284" s="161"/>
      <c r="W284" s="161"/>
    </row>
    <row r="285" spans="1:23" ht="12.75">
      <c r="A285" s="65" t="s">
        <v>428</v>
      </c>
      <c r="I285" s="1">
        <v>510</v>
      </c>
      <c r="J285" s="71">
        <v>4</v>
      </c>
      <c r="K285" s="71" t="s">
        <v>10</v>
      </c>
      <c r="L285" s="71"/>
      <c r="M285" s="84">
        <f aca="true" t="shared" si="94" ref="M285:T285">M286</f>
        <v>120780</v>
      </c>
      <c r="N285" s="83">
        <f t="shared" si="94"/>
        <v>69252</v>
      </c>
      <c r="O285" s="83">
        <f t="shared" si="94"/>
        <v>0</v>
      </c>
      <c r="P285" s="83">
        <f t="shared" si="94"/>
        <v>90000</v>
      </c>
      <c r="Q285" s="144">
        <f t="shared" si="94"/>
        <v>60000</v>
      </c>
      <c r="R285" s="108">
        <f t="shared" si="94"/>
        <v>193500</v>
      </c>
      <c r="S285" s="145">
        <f t="shared" si="94"/>
        <v>560000</v>
      </c>
      <c r="T285" s="83">
        <f t="shared" si="94"/>
        <v>553500</v>
      </c>
      <c r="U285" s="146" t="e">
        <f aca="true" t="shared" si="95" ref="U285:U295">P285/O285*100</f>
        <v>#DIV/0!</v>
      </c>
      <c r="V285" s="146">
        <f aca="true" t="shared" si="96" ref="V285:V295">Q285/P285*100</f>
        <v>66.66666666666666</v>
      </c>
      <c r="W285" s="146">
        <f aca="true" t="shared" si="97" ref="W285:W295">R285/Q285*100</f>
        <v>322.5</v>
      </c>
    </row>
    <row r="286" spans="1:23" ht="12.75">
      <c r="A286" s="65" t="s">
        <v>428</v>
      </c>
      <c r="I286" s="1">
        <v>510</v>
      </c>
      <c r="J286" s="25">
        <v>42</v>
      </c>
      <c r="K286" s="25" t="s">
        <v>99</v>
      </c>
      <c r="L286" s="25"/>
      <c r="M286" s="26">
        <f>M287+M291+M288</f>
        <v>120780</v>
      </c>
      <c r="N286" s="30">
        <f>N287+N291+N288</f>
        <v>69252</v>
      </c>
      <c r="O286" s="30">
        <f>O287+O291+O288</f>
        <v>0</v>
      </c>
      <c r="P286" s="30">
        <f>P287+P291+P288+P292</f>
        <v>90000</v>
      </c>
      <c r="Q286" s="148">
        <f>Q287+Q288+Q291+Q292+Q293+Q294</f>
        <v>60000</v>
      </c>
      <c r="R286" s="108">
        <f>R287+R291+R288+R289+R290+R294</f>
        <v>193500</v>
      </c>
      <c r="S286" s="147">
        <f>S287+S291+S288+S292+S293+S294+S295</f>
        <v>560000</v>
      </c>
      <c r="T286" s="30">
        <f>T287+T291+T288+T292+T293+T294+T295+T289+T290</f>
        <v>553500</v>
      </c>
      <c r="U286" s="146" t="e">
        <f t="shared" si="95"/>
        <v>#DIV/0!</v>
      </c>
      <c r="V286" s="146">
        <f t="shared" si="96"/>
        <v>66.66666666666666</v>
      </c>
      <c r="W286" s="146">
        <f t="shared" si="97"/>
        <v>322.5</v>
      </c>
    </row>
    <row r="287" spans="1:23" ht="12.75">
      <c r="A287" s="65" t="s">
        <v>428</v>
      </c>
      <c r="E287" s="1">
        <v>4</v>
      </c>
      <c r="G287" s="1">
        <v>6</v>
      </c>
      <c r="I287" s="1">
        <v>510</v>
      </c>
      <c r="J287" s="25">
        <v>4227</v>
      </c>
      <c r="K287" s="25" t="s">
        <v>498</v>
      </c>
      <c r="L287" s="25"/>
      <c r="M287" s="26">
        <v>120780</v>
      </c>
      <c r="N287" s="30">
        <v>36657</v>
      </c>
      <c r="O287" s="30">
        <v>0</v>
      </c>
      <c r="P287" s="30">
        <v>0</v>
      </c>
      <c r="Q287" s="148">
        <v>0</v>
      </c>
      <c r="R287" s="108">
        <v>0</v>
      </c>
      <c r="S287" s="147">
        <v>0</v>
      </c>
      <c r="T287" s="30">
        <v>0</v>
      </c>
      <c r="U287" s="146" t="e">
        <f t="shared" si="95"/>
        <v>#DIV/0!</v>
      </c>
      <c r="V287" s="146" t="e">
        <f t="shared" si="96"/>
        <v>#DIV/0!</v>
      </c>
      <c r="W287" s="146" t="e">
        <f t="shared" si="97"/>
        <v>#DIV/0!</v>
      </c>
    </row>
    <row r="288" spans="1:23" s="315" customFormat="1" ht="12.75">
      <c r="A288" s="381" t="s">
        <v>428</v>
      </c>
      <c r="E288" s="315">
        <v>4</v>
      </c>
      <c r="G288" s="315">
        <v>6</v>
      </c>
      <c r="I288" s="315">
        <v>510</v>
      </c>
      <c r="J288" s="306">
        <v>4227</v>
      </c>
      <c r="K288" s="306" t="s">
        <v>527</v>
      </c>
      <c r="L288" s="306"/>
      <c r="M288" s="307">
        <v>0</v>
      </c>
      <c r="N288" s="308">
        <v>0</v>
      </c>
      <c r="O288" s="308">
        <v>0</v>
      </c>
      <c r="P288" s="308">
        <v>70000</v>
      </c>
      <c r="Q288" s="383">
        <v>60000</v>
      </c>
      <c r="R288" s="104">
        <v>50000</v>
      </c>
      <c r="S288" s="384">
        <v>60000</v>
      </c>
      <c r="T288" s="308">
        <v>100000</v>
      </c>
      <c r="U288" s="380" t="e">
        <f t="shared" si="95"/>
        <v>#DIV/0!</v>
      </c>
      <c r="V288" s="380">
        <f t="shared" si="96"/>
        <v>85.71428571428571</v>
      </c>
      <c r="W288" s="380">
        <f t="shared" si="97"/>
        <v>83.33333333333334</v>
      </c>
    </row>
    <row r="289" spans="1:23" s="315" customFormat="1" ht="12.75">
      <c r="A289" s="381"/>
      <c r="J289" s="306">
        <v>4227</v>
      </c>
      <c r="K289" s="306" t="s">
        <v>564</v>
      </c>
      <c r="L289" s="306"/>
      <c r="M289" s="307"/>
      <c r="N289" s="308">
        <v>0</v>
      </c>
      <c r="O289" s="308">
        <v>0</v>
      </c>
      <c r="P289" s="308">
        <v>0</v>
      </c>
      <c r="Q289" s="383">
        <v>0</v>
      </c>
      <c r="R289" s="104">
        <v>3500</v>
      </c>
      <c r="S289" s="384">
        <v>0</v>
      </c>
      <c r="T289" s="308">
        <v>3500</v>
      </c>
      <c r="U289" s="380"/>
      <c r="V289" s="380"/>
      <c r="W289" s="380"/>
    </row>
    <row r="290" spans="1:23" s="315" customFormat="1" ht="12.75">
      <c r="A290" s="381"/>
      <c r="J290" s="306">
        <v>4227</v>
      </c>
      <c r="K290" s="306" t="s">
        <v>563</v>
      </c>
      <c r="L290" s="306"/>
      <c r="M290" s="307"/>
      <c r="N290" s="308">
        <v>0</v>
      </c>
      <c r="O290" s="308">
        <v>0</v>
      </c>
      <c r="P290" s="308">
        <v>0</v>
      </c>
      <c r="Q290" s="383">
        <v>0</v>
      </c>
      <c r="R290" s="104">
        <v>10000</v>
      </c>
      <c r="S290" s="384">
        <v>0</v>
      </c>
      <c r="T290" s="308">
        <v>50000</v>
      </c>
      <c r="U290" s="380"/>
      <c r="V290" s="380"/>
      <c r="W290" s="380"/>
    </row>
    <row r="291" spans="1:23" s="315" customFormat="1" ht="12.75">
      <c r="A291" s="381" t="s">
        <v>428</v>
      </c>
      <c r="E291" s="315">
        <v>4</v>
      </c>
      <c r="G291" s="315">
        <v>6</v>
      </c>
      <c r="I291" s="315">
        <v>510</v>
      </c>
      <c r="J291" s="306">
        <v>4227</v>
      </c>
      <c r="K291" s="306" t="s">
        <v>499</v>
      </c>
      <c r="L291" s="306"/>
      <c r="M291" s="307">
        <v>0</v>
      </c>
      <c r="N291" s="308">
        <v>32595</v>
      </c>
      <c r="O291" s="308">
        <v>0</v>
      </c>
      <c r="P291" s="308">
        <v>0</v>
      </c>
      <c r="Q291" s="383">
        <v>0</v>
      </c>
      <c r="R291" s="104">
        <v>0</v>
      </c>
      <c r="S291" s="384">
        <v>0</v>
      </c>
      <c r="T291" s="308">
        <v>0</v>
      </c>
      <c r="U291" s="380" t="e">
        <f t="shared" si="95"/>
        <v>#DIV/0!</v>
      </c>
      <c r="V291" s="380" t="e">
        <f t="shared" si="96"/>
        <v>#DIV/0!</v>
      </c>
      <c r="W291" s="380" t="e">
        <f t="shared" si="97"/>
        <v>#DIV/0!</v>
      </c>
    </row>
    <row r="292" spans="1:23" s="315" customFormat="1" ht="12.75">
      <c r="A292" s="381" t="s">
        <v>428</v>
      </c>
      <c r="E292" s="315">
        <v>4</v>
      </c>
      <c r="G292" s="315">
        <v>6</v>
      </c>
      <c r="I292" s="315">
        <v>510</v>
      </c>
      <c r="J292" s="386">
        <v>4227</v>
      </c>
      <c r="K292" s="306" t="s">
        <v>360</v>
      </c>
      <c r="L292" s="386"/>
      <c r="M292" s="387">
        <v>0</v>
      </c>
      <c r="N292" s="388">
        <v>0</v>
      </c>
      <c r="O292" s="388">
        <v>0</v>
      </c>
      <c r="P292" s="388">
        <v>20000</v>
      </c>
      <c r="Q292" s="383">
        <v>0</v>
      </c>
      <c r="R292" s="133">
        <v>0</v>
      </c>
      <c r="S292" s="384">
        <v>0</v>
      </c>
      <c r="T292" s="308">
        <v>0</v>
      </c>
      <c r="U292" s="380" t="e">
        <f t="shared" si="95"/>
        <v>#DIV/0!</v>
      </c>
      <c r="V292" s="380">
        <f t="shared" si="96"/>
        <v>0</v>
      </c>
      <c r="W292" s="380" t="e">
        <f t="shared" si="97"/>
        <v>#DIV/0!</v>
      </c>
    </row>
    <row r="293" spans="1:23" s="315" customFormat="1" ht="12.75">
      <c r="A293" s="381" t="s">
        <v>428</v>
      </c>
      <c r="E293" s="315">
        <v>4</v>
      </c>
      <c r="G293" s="315">
        <v>6</v>
      </c>
      <c r="I293" s="315">
        <v>510</v>
      </c>
      <c r="J293" s="306">
        <v>4227</v>
      </c>
      <c r="K293" s="306" t="s">
        <v>353</v>
      </c>
      <c r="L293" s="306"/>
      <c r="M293" s="307">
        <v>0</v>
      </c>
      <c r="N293" s="308">
        <v>0</v>
      </c>
      <c r="O293" s="308">
        <v>0</v>
      </c>
      <c r="P293" s="308">
        <v>0</v>
      </c>
      <c r="Q293" s="383">
        <v>0</v>
      </c>
      <c r="R293" s="104">
        <v>0</v>
      </c>
      <c r="S293" s="384">
        <v>0</v>
      </c>
      <c r="T293" s="308">
        <v>400000</v>
      </c>
      <c r="U293" s="380" t="e">
        <f t="shared" si="95"/>
        <v>#DIV/0!</v>
      </c>
      <c r="V293" s="380" t="e">
        <f t="shared" si="96"/>
        <v>#DIV/0!</v>
      </c>
      <c r="W293" s="380" t="e">
        <f t="shared" si="97"/>
        <v>#DIV/0!</v>
      </c>
    </row>
    <row r="294" spans="1:23" s="315" customFormat="1" ht="12.75">
      <c r="A294" s="381" t="s">
        <v>428</v>
      </c>
      <c r="E294" s="315">
        <v>4</v>
      </c>
      <c r="G294" s="315">
        <v>6</v>
      </c>
      <c r="I294" s="315">
        <v>510</v>
      </c>
      <c r="J294" s="306">
        <v>4227</v>
      </c>
      <c r="K294" s="306" t="s">
        <v>364</v>
      </c>
      <c r="L294" s="306"/>
      <c r="M294" s="307">
        <v>0</v>
      </c>
      <c r="N294" s="308">
        <v>0</v>
      </c>
      <c r="O294" s="307">
        <v>0</v>
      </c>
      <c r="P294" s="308">
        <v>0</v>
      </c>
      <c r="Q294" s="383">
        <v>0</v>
      </c>
      <c r="R294" s="104">
        <v>130000</v>
      </c>
      <c r="S294" s="384">
        <v>0</v>
      </c>
      <c r="T294" s="308">
        <v>0</v>
      </c>
      <c r="U294" s="380" t="e">
        <f t="shared" si="95"/>
        <v>#DIV/0!</v>
      </c>
      <c r="V294" s="380" t="e">
        <f t="shared" si="96"/>
        <v>#DIV/0!</v>
      </c>
      <c r="W294" s="380" t="e">
        <f t="shared" si="97"/>
        <v>#DIV/0!</v>
      </c>
    </row>
    <row r="295" spans="1:23" ht="13.5" thickBot="1">
      <c r="A295" s="65" t="s">
        <v>428</v>
      </c>
      <c r="E295" s="1">
        <v>4</v>
      </c>
      <c r="G295" s="1">
        <v>6</v>
      </c>
      <c r="I295" s="1">
        <v>510</v>
      </c>
      <c r="J295" s="57">
        <v>4227</v>
      </c>
      <c r="K295" s="25" t="s">
        <v>534</v>
      </c>
      <c r="L295" s="57"/>
      <c r="M295" s="58"/>
      <c r="N295" s="63">
        <v>0</v>
      </c>
      <c r="O295" s="58">
        <v>0</v>
      </c>
      <c r="P295" s="63">
        <v>0</v>
      </c>
      <c r="Q295" s="207">
        <v>0</v>
      </c>
      <c r="R295" s="284">
        <v>0</v>
      </c>
      <c r="S295" s="206">
        <v>500000</v>
      </c>
      <c r="T295" s="63">
        <v>0</v>
      </c>
      <c r="U295" s="151" t="e">
        <f t="shared" si="95"/>
        <v>#DIV/0!</v>
      </c>
      <c r="V295" s="151" t="e">
        <f t="shared" si="96"/>
        <v>#DIV/0!</v>
      </c>
      <c r="W295" s="151" t="e">
        <f t="shared" si="97"/>
        <v>#DIV/0!</v>
      </c>
    </row>
    <row r="296" spans="10:23" ht="12.75">
      <c r="J296" s="196"/>
      <c r="K296" s="196" t="s">
        <v>317</v>
      </c>
      <c r="L296" s="196"/>
      <c r="M296" s="197">
        <f aca="true" t="shared" si="98" ref="M296:R296">M285</f>
        <v>120780</v>
      </c>
      <c r="N296" s="197">
        <f>N285</f>
        <v>69252</v>
      </c>
      <c r="O296" s="197">
        <f t="shared" si="98"/>
        <v>0</v>
      </c>
      <c r="P296" s="197">
        <f t="shared" si="98"/>
        <v>90000</v>
      </c>
      <c r="Q296" s="198">
        <f>Q285</f>
        <v>60000</v>
      </c>
      <c r="R296" s="282">
        <f t="shared" si="98"/>
        <v>193500</v>
      </c>
      <c r="S296" s="198">
        <f>S285</f>
        <v>560000</v>
      </c>
      <c r="T296" s="197">
        <f>T285</f>
        <v>553500</v>
      </c>
      <c r="U296" s="199"/>
      <c r="V296" s="199"/>
      <c r="W296" s="199"/>
    </row>
    <row r="297" spans="10:23" ht="12.75">
      <c r="J297" s="33"/>
      <c r="K297" s="33"/>
      <c r="L297" s="33"/>
      <c r="M297" s="34"/>
      <c r="N297" s="97"/>
      <c r="O297" s="34"/>
      <c r="P297" s="37"/>
      <c r="Q297" s="222"/>
      <c r="R297" s="283"/>
      <c r="S297" s="157"/>
      <c r="T297" s="37"/>
      <c r="U297" s="223"/>
      <c r="V297" s="223"/>
      <c r="W297" s="223"/>
    </row>
    <row r="298" spans="1:23" ht="12.75">
      <c r="A298" s="7" t="s">
        <v>396</v>
      </c>
      <c r="B298" s="7"/>
      <c r="C298" s="7"/>
      <c r="D298" s="7"/>
      <c r="E298" s="7"/>
      <c r="F298" s="7"/>
      <c r="G298" s="7"/>
      <c r="H298" s="7"/>
      <c r="I298" s="7"/>
      <c r="J298" s="141" t="s">
        <v>163</v>
      </c>
      <c r="K298" s="141" t="s">
        <v>162</v>
      </c>
      <c r="L298" s="141"/>
      <c r="M298" s="17"/>
      <c r="N298" s="229"/>
      <c r="O298" s="17"/>
      <c r="P298" s="17"/>
      <c r="Q298" s="166"/>
      <c r="R298" s="273"/>
      <c r="S298" s="165"/>
      <c r="T298" s="165"/>
      <c r="U298" s="167"/>
      <c r="V298" s="167"/>
      <c r="W298" s="167"/>
    </row>
    <row r="299" spans="1:23" ht="12.75">
      <c r="A299" s="8" t="s">
        <v>429</v>
      </c>
      <c r="B299" s="8"/>
      <c r="C299" s="8"/>
      <c r="D299" s="8"/>
      <c r="E299" s="8"/>
      <c r="F299" s="8"/>
      <c r="G299" s="8"/>
      <c r="H299" s="8"/>
      <c r="I299" s="8">
        <v>451</v>
      </c>
      <c r="J299" s="8" t="s">
        <v>165</v>
      </c>
      <c r="K299" s="8" t="s">
        <v>164</v>
      </c>
      <c r="L299" s="8"/>
      <c r="M299" s="18"/>
      <c r="N299" s="224"/>
      <c r="O299" s="18"/>
      <c r="P299" s="18"/>
      <c r="Q299" s="160"/>
      <c r="R299" s="271"/>
      <c r="S299" s="159"/>
      <c r="T299" s="159"/>
      <c r="U299" s="161"/>
      <c r="V299" s="161"/>
      <c r="W299" s="161"/>
    </row>
    <row r="300" spans="1:23" ht="12.75">
      <c r="A300" s="65" t="s">
        <v>429</v>
      </c>
      <c r="I300" s="1">
        <v>451</v>
      </c>
      <c r="J300" s="71">
        <v>4</v>
      </c>
      <c r="K300" s="71" t="s">
        <v>10</v>
      </c>
      <c r="L300" s="71"/>
      <c r="M300" s="84">
        <f aca="true" t="shared" si="99" ref="M300:T300">M301</f>
        <v>0</v>
      </c>
      <c r="N300" s="145">
        <f t="shared" si="99"/>
        <v>1281729</v>
      </c>
      <c r="O300" s="145">
        <f t="shared" si="99"/>
        <v>970000</v>
      </c>
      <c r="P300" s="145">
        <f t="shared" si="99"/>
        <v>155000</v>
      </c>
      <c r="Q300" s="145">
        <f t="shared" si="99"/>
        <v>506000</v>
      </c>
      <c r="R300" s="365">
        <f t="shared" si="99"/>
        <v>870000</v>
      </c>
      <c r="S300" s="145">
        <f t="shared" si="99"/>
        <v>1930000</v>
      </c>
      <c r="T300" s="83">
        <f t="shared" si="99"/>
        <v>650000</v>
      </c>
      <c r="U300" s="146">
        <f aca="true" t="shared" si="100" ref="U300:U335">P300/O300*100</f>
        <v>15.979381443298967</v>
      </c>
      <c r="V300" s="146">
        <f aca="true" t="shared" si="101" ref="V300:V335">Q300/P300*100</f>
        <v>326.4516129032258</v>
      </c>
      <c r="W300" s="146">
        <f aca="true" t="shared" si="102" ref="W300:W335">R300/Q300*100</f>
        <v>171.93675889328063</v>
      </c>
    </row>
    <row r="301" spans="1:23" ht="12.75">
      <c r="A301" s="65" t="s">
        <v>429</v>
      </c>
      <c r="I301" s="1">
        <v>451</v>
      </c>
      <c r="J301" s="25">
        <v>42</v>
      </c>
      <c r="K301" s="25" t="s">
        <v>100</v>
      </c>
      <c r="L301" s="25"/>
      <c r="M301" s="26">
        <f>M304+M305+M306+M319+M329+M330+M331</f>
        <v>0</v>
      </c>
      <c r="N301" s="147">
        <f>N302+N303+N304+N305+N306+N319+N329+N330+N331+N332+N314+N315+N317+N318+N321+N333+N334+N327+N328+N320+N322+N313+N312+N311+N310+N309+N308+N307</f>
        <v>1281729</v>
      </c>
      <c r="O301" s="147">
        <f>O302+O303+O304+O305+O306+O319+O329+O330+O331+O332+O314+O315+O317+O318+O321+O333+O334+O327+O328+O320+O322+O308</f>
        <v>970000</v>
      </c>
      <c r="P301" s="147">
        <f>P302+P303+P304+P305+P306+P319+P329+P330+P331+P332+P314+P315+P317+P318+P321+P333+P334+P327+P328+P320+P322+P308+P316</f>
        <v>155000</v>
      </c>
      <c r="Q301" s="147">
        <f>Q302+Q303+Q304+Q305+Q306+Q319+Q329+Q330+Q331+Q332+Q314+Q315+Q317+Q318+Q321+Q333+Q334+Q327+Q328+Q320+Q322+Q308</f>
        <v>506000</v>
      </c>
      <c r="R301" s="365">
        <f>R302+R303+R304+R305+R306+R319+R329+R330+R331+R332+R314+R315+R317+R318+R321+R333+R334+R327+R328+R320+R322+R308+R323+R324+R325+R326</f>
        <v>870000</v>
      </c>
      <c r="S301" s="147">
        <f>S302+S303+S304+S305+S306+S319+S329+S330+S331+S332+S314+S315+S317+S318+S321+S333+S334+S327+S328+S320+S322+S308+S323+S324+S325+S326</f>
        <v>1930000</v>
      </c>
      <c r="T301" s="147">
        <f>T302+T303+T304+T305+T306+T319+T329+T330+T331+T332+T314+T315+T317+T318+T321+T333+T334+T327+T328+T320+T322+T308+T323+T324+T325+T326</f>
        <v>650000</v>
      </c>
      <c r="U301" s="146">
        <f t="shared" si="100"/>
        <v>15.979381443298967</v>
      </c>
      <c r="V301" s="146">
        <f t="shared" si="101"/>
        <v>326.4516129032258</v>
      </c>
      <c r="W301" s="146">
        <f t="shared" si="102"/>
        <v>171.93675889328063</v>
      </c>
    </row>
    <row r="302" spans="1:23" ht="12.75">
      <c r="A302" s="65" t="s">
        <v>429</v>
      </c>
      <c r="I302" s="1">
        <v>451</v>
      </c>
      <c r="J302" s="25">
        <v>4212</v>
      </c>
      <c r="K302" s="25" t="s">
        <v>524</v>
      </c>
      <c r="L302" s="25"/>
      <c r="M302" s="26"/>
      <c r="N302" s="30">
        <v>0</v>
      </c>
      <c r="O302" s="30">
        <v>30000</v>
      </c>
      <c r="P302" s="30">
        <v>0</v>
      </c>
      <c r="Q302" s="148">
        <v>0</v>
      </c>
      <c r="R302" s="108">
        <v>0</v>
      </c>
      <c r="S302" s="147">
        <v>0</v>
      </c>
      <c r="T302" s="30">
        <v>30000</v>
      </c>
      <c r="U302" s="146"/>
      <c r="V302" s="146"/>
      <c r="W302" s="146"/>
    </row>
    <row r="303" spans="1:23" ht="12.75">
      <c r="A303" s="65" t="s">
        <v>429</v>
      </c>
      <c r="I303" s="1">
        <v>451</v>
      </c>
      <c r="J303" s="25">
        <v>4212</v>
      </c>
      <c r="K303" s="25" t="s">
        <v>388</v>
      </c>
      <c r="L303" s="25"/>
      <c r="M303" s="26"/>
      <c r="N303" s="30">
        <v>0</v>
      </c>
      <c r="O303" s="30">
        <v>0</v>
      </c>
      <c r="P303" s="30">
        <v>0</v>
      </c>
      <c r="Q303" s="148">
        <v>0</v>
      </c>
      <c r="R303" s="108">
        <v>0</v>
      </c>
      <c r="S303" s="147">
        <v>0</v>
      </c>
      <c r="T303" s="30">
        <v>20000</v>
      </c>
      <c r="U303" s="146"/>
      <c r="V303" s="146"/>
      <c r="W303" s="146"/>
    </row>
    <row r="304" spans="1:23" ht="12.75">
      <c r="A304" s="65" t="s">
        <v>429</v>
      </c>
      <c r="E304" s="1">
        <v>4</v>
      </c>
      <c r="G304" s="1">
        <v>6</v>
      </c>
      <c r="I304" s="1">
        <v>451</v>
      </c>
      <c r="J304" s="25">
        <v>4213</v>
      </c>
      <c r="K304" s="25" t="s">
        <v>602</v>
      </c>
      <c r="L304" s="25"/>
      <c r="M304" s="26">
        <v>0</v>
      </c>
      <c r="N304" s="30">
        <v>0</v>
      </c>
      <c r="O304" s="30">
        <v>0</v>
      </c>
      <c r="P304" s="30">
        <v>0</v>
      </c>
      <c r="Q304" s="148">
        <v>0</v>
      </c>
      <c r="R304" s="108">
        <v>0</v>
      </c>
      <c r="S304" s="147">
        <v>130000</v>
      </c>
      <c r="T304" s="30">
        <v>0</v>
      </c>
      <c r="U304" s="146" t="e">
        <f t="shared" si="100"/>
        <v>#DIV/0!</v>
      </c>
      <c r="V304" s="146" t="e">
        <f t="shared" si="101"/>
        <v>#DIV/0!</v>
      </c>
      <c r="W304" s="146" t="e">
        <f t="shared" si="102"/>
        <v>#DIV/0!</v>
      </c>
    </row>
    <row r="305" spans="1:23" ht="12.75">
      <c r="A305" s="65" t="s">
        <v>429</v>
      </c>
      <c r="E305" s="1">
        <v>4</v>
      </c>
      <c r="G305" s="1">
        <v>6</v>
      </c>
      <c r="I305" s="1">
        <v>451</v>
      </c>
      <c r="J305" s="25">
        <v>4213</v>
      </c>
      <c r="K305" s="25" t="s">
        <v>500</v>
      </c>
      <c r="L305" s="25"/>
      <c r="M305" s="26">
        <v>0</v>
      </c>
      <c r="N305" s="30">
        <v>9225</v>
      </c>
      <c r="O305" s="30">
        <v>0</v>
      </c>
      <c r="P305" s="30">
        <v>0</v>
      </c>
      <c r="Q305" s="148">
        <v>0</v>
      </c>
      <c r="R305" s="108">
        <v>0</v>
      </c>
      <c r="S305" s="147">
        <v>0</v>
      </c>
      <c r="T305" s="30">
        <v>0</v>
      </c>
      <c r="U305" s="146" t="e">
        <f t="shared" si="100"/>
        <v>#DIV/0!</v>
      </c>
      <c r="V305" s="146" t="e">
        <f t="shared" si="101"/>
        <v>#DIV/0!</v>
      </c>
      <c r="W305" s="146" t="e">
        <f t="shared" si="102"/>
        <v>#DIV/0!</v>
      </c>
    </row>
    <row r="306" spans="1:23" ht="12.75">
      <c r="A306" s="65" t="s">
        <v>429</v>
      </c>
      <c r="E306" s="1">
        <v>4</v>
      </c>
      <c r="G306" s="1">
        <v>6</v>
      </c>
      <c r="I306" s="1">
        <v>451</v>
      </c>
      <c r="J306" s="25">
        <v>4213</v>
      </c>
      <c r="K306" s="25" t="s">
        <v>363</v>
      </c>
      <c r="L306" s="25"/>
      <c r="M306" s="26">
        <v>0</v>
      </c>
      <c r="N306" s="30">
        <v>596281</v>
      </c>
      <c r="O306" s="30">
        <v>0</v>
      </c>
      <c r="P306" s="30">
        <v>0</v>
      </c>
      <c r="Q306" s="148">
        <v>0</v>
      </c>
      <c r="R306" s="108">
        <v>0</v>
      </c>
      <c r="S306" s="147">
        <v>0</v>
      </c>
      <c r="T306" s="30">
        <v>0</v>
      </c>
      <c r="U306" s="146" t="e">
        <f t="shared" si="100"/>
        <v>#DIV/0!</v>
      </c>
      <c r="V306" s="146" t="e">
        <f t="shared" si="101"/>
        <v>#DIV/0!</v>
      </c>
      <c r="W306" s="146" t="e">
        <f t="shared" si="102"/>
        <v>#DIV/0!</v>
      </c>
    </row>
    <row r="307" spans="1:23" ht="12.75">
      <c r="A307" s="65" t="s">
        <v>429</v>
      </c>
      <c r="C307" s="1">
        <v>2</v>
      </c>
      <c r="I307" s="1">
        <v>451</v>
      </c>
      <c r="J307" s="25">
        <v>4213</v>
      </c>
      <c r="K307" s="25" t="s">
        <v>501</v>
      </c>
      <c r="L307" s="25"/>
      <c r="M307" s="26"/>
      <c r="N307" s="30">
        <v>30777</v>
      </c>
      <c r="O307" s="30">
        <v>0</v>
      </c>
      <c r="P307" s="30">
        <v>0</v>
      </c>
      <c r="Q307" s="148">
        <v>0</v>
      </c>
      <c r="R307" s="108">
        <v>0</v>
      </c>
      <c r="S307" s="147">
        <v>0</v>
      </c>
      <c r="T307" s="30">
        <v>0</v>
      </c>
      <c r="U307" s="146" t="e">
        <f t="shared" si="100"/>
        <v>#DIV/0!</v>
      </c>
      <c r="V307" s="146" t="e">
        <f t="shared" si="101"/>
        <v>#DIV/0!</v>
      </c>
      <c r="W307" s="146" t="e">
        <f t="shared" si="102"/>
        <v>#DIV/0!</v>
      </c>
    </row>
    <row r="308" spans="1:23" ht="12.75">
      <c r="A308" s="65" t="s">
        <v>429</v>
      </c>
      <c r="C308" s="1">
        <v>2</v>
      </c>
      <c r="I308" s="1">
        <v>451</v>
      </c>
      <c r="J308" s="25">
        <v>4213</v>
      </c>
      <c r="K308" s="25" t="s">
        <v>574</v>
      </c>
      <c r="L308" s="25"/>
      <c r="M308" s="26"/>
      <c r="N308" s="30">
        <v>0</v>
      </c>
      <c r="O308" s="30">
        <v>275000</v>
      </c>
      <c r="P308" s="30">
        <v>0</v>
      </c>
      <c r="Q308" s="148">
        <v>0</v>
      </c>
      <c r="R308" s="108">
        <v>200000</v>
      </c>
      <c r="S308" s="147">
        <v>0</v>
      </c>
      <c r="T308" s="30">
        <v>0</v>
      </c>
      <c r="U308" s="146">
        <f t="shared" si="100"/>
        <v>0</v>
      </c>
      <c r="V308" s="146" t="e">
        <f t="shared" si="101"/>
        <v>#DIV/0!</v>
      </c>
      <c r="W308" s="146" t="e">
        <f t="shared" si="102"/>
        <v>#DIV/0!</v>
      </c>
    </row>
    <row r="309" spans="1:23" ht="12.75">
      <c r="A309" s="65" t="s">
        <v>429</v>
      </c>
      <c r="C309" s="1">
        <v>2</v>
      </c>
      <c r="E309" s="1">
        <v>4</v>
      </c>
      <c r="I309" s="1">
        <v>451</v>
      </c>
      <c r="J309" s="25">
        <v>4213</v>
      </c>
      <c r="K309" s="25" t="s">
        <v>502</v>
      </c>
      <c r="L309" s="25"/>
      <c r="M309" s="26"/>
      <c r="N309" s="30">
        <v>254378</v>
      </c>
      <c r="O309" s="30">
        <v>0</v>
      </c>
      <c r="P309" s="30">
        <v>0</v>
      </c>
      <c r="Q309" s="148">
        <v>0</v>
      </c>
      <c r="R309" s="108">
        <v>0</v>
      </c>
      <c r="S309" s="147">
        <v>0</v>
      </c>
      <c r="T309" s="30">
        <v>0</v>
      </c>
      <c r="U309" s="146" t="e">
        <f t="shared" si="100"/>
        <v>#DIV/0!</v>
      </c>
      <c r="V309" s="146" t="e">
        <f t="shared" si="101"/>
        <v>#DIV/0!</v>
      </c>
      <c r="W309" s="146" t="e">
        <f t="shared" si="102"/>
        <v>#DIV/0!</v>
      </c>
    </row>
    <row r="310" spans="1:23" ht="12.75">
      <c r="A310" s="65" t="s">
        <v>429</v>
      </c>
      <c r="C310" s="1">
        <v>2</v>
      </c>
      <c r="E310" s="1">
        <v>4</v>
      </c>
      <c r="I310" s="1">
        <v>451</v>
      </c>
      <c r="J310" s="25">
        <v>4213</v>
      </c>
      <c r="K310" s="25" t="s">
        <v>506</v>
      </c>
      <c r="L310" s="25"/>
      <c r="M310" s="26"/>
      <c r="N310" s="30">
        <v>5088</v>
      </c>
      <c r="O310" s="30">
        <v>0</v>
      </c>
      <c r="P310" s="30">
        <v>0</v>
      </c>
      <c r="Q310" s="148">
        <v>0</v>
      </c>
      <c r="R310" s="108">
        <v>0</v>
      </c>
      <c r="S310" s="147">
        <v>0</v>
      </c>
      <c r="T310" s="30">
        <v>0</v>
      </c>
      <c r="U310" s="146" t="e">
        <f t="shared" si="100"/>
        <v>#DIV/0!</v>
      </c>
      <c r="V310" s="146" t="e">
        <f t="shared" si="101"/>
        <v>#DIV/0!</v>
      </c>
      <c r="W310" s="146" t="e">
        <f t="shared" si="102"/>
        <v>#DIV/0!</v>
      </c>
    </row>
    <row r="311" spans="1:23" ht="12.75">
      <c r="A311" s="65" t="s">
        <v>429</v>
      </c>
      <c r="C311" s="1">
        <v>2</v>
      </c>
      <c r="E311" s="1">
        <v>4</v>
      </c>
      <c r="I311" s="1">
        <v>451</v>
      </c>
      <c r="J311" s="25">
        <v>4213</v>
      </c>
      <c r="K311" s="25" t="s">
        <v>503</v>
      </c>
      <c r="L311" s="25"/>
      <c r="M311" s="26"/>
      <c r="N311" s="30">
        <v>100000</v>
      </c>
      <c r="O311" s="30">
        <v>0</v>
      </c>
      <c r="P311" s="30">
        <v>0</v>
      </c>
      <c r="Q311" s="148">
        <v>0</v>
      </c>
      <c r="R311" s="108">
        <v>0</v>
      </c>
      <c r="S311" s="147">
        <v>0</v>
      </c>
      <c r="T311" s="30">
        <v>0</v>
      </c>
      <c r="U311" s="146" t="e">
        <f t="shared" si="100"/>
        <v>#DIV/0!</v>
      </c>
      <c r="V311" s="146" t="e">
        <f t="shared" si="101"/>
        <v>#DIV/0!</v>
      </c>
      <c r="W311" s="146" t="e">
        <f t="shared" si="102"/>
        <v>#DIV/0!</v>
      </c>
    </row>
    <row r="312" spans="1:23" ht="12.75">
      <c r="A312" s="65" t="s">
        <v>429</v>
      </c>
      <c r="C312" s="1">
        <v>2</v>
      </c>
      <c r="E312" s="1">
        <v>4</v>
      </c>
      <c r="I312" s="1">
        <v>451</v>
      </c>
      <c r="J312" s="25">
        <v>4213</v>
      </c>
      <c r="K312" s="25" t="s">
        <v>504</v>
      </c>
      <c r="L312" s="25"/>
      <c r="M312" s="26"/>
      <c r="N312" s="30">
        <v>270600</v>
      </c>
      <c r="O312" s="30">
        <v>0</v>
      </c>
      <c r="P312" s="30">
        <v>0</v>
      </c>
      <c r="Q312" s="148">
        <v>0</v>
      </c>
      <c r="R312" s="108">
        <v>0</v>
      </c>
      <c r="S312" s="147">
        <v>0</v>
      </c>
      <c r="T312" s="30">
        <v>0</v>
      </c>
      <c r="U312" s="146" t="e">
        <f t="shared" si="100"/>
        <v>#DIV/0!</v>
      </c>
      <c r="V312" s="146" t="e">
        <f t="shared" si="101"/>
        <v>#DIV/0!</v>
      </c>
      <c r="W312" s="146" t="e">
        <f t="shared" si="102"/>
        <v>#DIV/0!</v>
      </c>
    </row>
    <row r="313" spans="1:23" ht="12.75">
      <c r="A313" s="65" t="s">
        <v>429</v>
      </c>
      <c r="C313" s="1">
        <v>2</v>
      </c>
      <c r="E313" s="1">
        <v>4</v>
      </c>
      <c r="I313" s="1">
        <v>451</v>
      </c>
      <c r="J313" s="25">
        <v>4213</v>
      </c>
      <c r="K313" s="25" t="s">
        <v>505</v>
      </c>
      <c r="L313" s="25"/>
      <c r="M313" s="26"/>
      <c r="N313" s="30">
        <v>8732</v>
      </c>
      <c r="O313" s="30">
        <v>0</v>
      </c>
      <c r="P313" s="30">
        <v>0</v>
      </c>
      <c r="Q313" s="148">
        <v>0</v>
      </c>
      <c r="R313" s="108">
        <v>0</v>
      </c>
      <c r="S313" s="147">
        <v>0</v>
      </c>
      <c r="T313" s="30">
        <v>0</v>
      </c>
      <c r="U313" s="146" t="e">
        <f t="shared" si="100"/>
        <v>#DIV/0!</v>
      </c>
      <c r="V313" s="146" t="e">
        <f t="shared" si="101"/>
        <v>#DIV/0!</v>
      </c>
      <c r="W313" s="146" t="e">
        <f t="shared" si="102"/>
        <v>#DIV/0!</v>
      </c>
    </row>
    <row r="314" spans="1:23" ht="12.75">
      <c r="A314" s="65" t="s">
        <v>429</v>
      </c>
      <c r="I314" s="1">
        <v>451</v>
      </c>
      <c r="J314" s="25">
        <v>4213</v>
      </c>
      <c r="K314" s="32" t="s">
        <v>603</v>
      </c>
      <c r="L314" s="31"/>
      <c r="M314" s="26"/>
      <c r="N314" s="30">
        <v>0</v>
      </c>
      <c r="O314" s="30">
        <v>0</v>
      </c>
      <c r="P314" s="30">
        <v>0</v>
      </c>
      <c r="Q314" s="148">
        <v>0</v>
      </c>
      <c r="R314" s="108">
        <v>0</v>
      </c>
      <c r="S314" s="147">
        <v>100000</v>
      </c>
      <c r="T314" s="30">
        <v>300000</v>
      </c>
      <c r="U314" s="146" t="e">
        <f t="shared" si="100"/>
        <v>#DIV/0!</v>
      </c>
      <c r="V314" s="146" t="e">
        <f t="shared" si="101"/>
        <v>#DIV/0!</v>
      </c>
      <c r="W314" s="146" t="e">
        <f t="shared" si="102"/>
        <v>#DIV/0!</v>
      </c>
    </row>
    <row r="315" spans="1:23" ht="12.75">
      <c r="A315" s="65" t="s">
        <v>429</v>
      </c>
      <c r="I315" s="1">
        <v>451</v>
      </c>
      <c r="J315" s="25">
        <v>4213</v>
      </c>
      <c r="K315" s="32" t="s">
        <v>624</v>
      </c>
      <c r="L315" s="31"/>
      <c r="M315" s="26"/>
      <c r="N315" s="30">
        <v>0</v>
      </c>
      <c r="O315" s="30">
        <v>0</v>
      </c>
      <c r="P315" s="30">
        <v>70000</v>
      </c>
      <c r="Q315" s="148">
        <v>0</v>
      </c>
      <c r="R315" s="108">
        <v>0</v>
      </c>
      <c r="S315" s="147">
        <v>0</v>
      </c>
      <c r="T315" s="30">
        <v>0</v>
      </c>
      <c r="U315" s="146" t="e">
        <f t="shared" si="100"/>
        <v>#DIV/0!</v>
      </c>
      <c r="V315" s="146">
        <f t="shared" si="101"/>
        <v>0</v>
      </c>
      <c r="W315" s="146" t="e">
        <f t="shared" si="102"/>
        <v>#DIV/0!</v>
      </c>
    </row>
    <row r="316" spans="1:23" ht="12.75">
      <c r="A316" s="65" t="s">
        <v>429</v>
      </c>
      <c r="J316" s="25">
        <v>4213</v>
      </c>
      <c r="K316" s="32" t="s">
        <v>625</v>
      </c>
      <c r="L316" s="31"/>
      <c r="M316" s="26"/>
      <c r="N316" s="30">
        <v>0</v>
      </c>
      <c r="O316" s="30">
        <v>0</v>
      </c>
      <c r="P316" s="30">
        <v>5000</v>
      </c>
      <c r="Q316" s="148">
        <v>0</v>
      </c>
      <c r="R316" s="108">
        <v>0</v>
      </c>
      <c r="S316" s="147">
        <v>0</v>
      </c>
      <c r="T316" s="30">
        <v>0</v>
      </c>
      <c r="U316" s="146" t="e">
        <f t="shared" si="100"/>
        <v>#DIV/0!</v>
      </c>
      <c r="V316" s="146">
        <f t="shared" si="101"/>
        <v>0</v>
      </c>
      <c r="W316" s="146" t="e">
        <f t="shared" si="102"/>
        <v>#DIV/0!</v>
      </c>
    </row>
    <row r="317" spans="1:23" ht="12.75">
      <c r="A317" s="65" t="s">
        <v>429</v>
      </c>
      <c r="C317" s="1">
        <v>2</v>
      </c>
      <c r="E317" s="1">
        <v>4</v>
      </c>
      <c r="I317" s="1">
        <v>451</v>
      </c>
      <c r="J317" s="25">
        <v>4213</v>
      </c>
      <c r="K317" s="32" t="s">
        <v>520</v>
      </c>
      <c r="L317" s="31"/>
      <c r="M317" s="26"/>
      <c r="N317" s="30">
        <v>0</v>
      </c>
      <c r="O317" s="30">
        <v>250000</v>
      </c>
      <c r="P317" s="30">
        <v>65000</v>
      </c>
      <c r="Q317" s="148">
        <v>0</v>
      </c>
      <c r="R317" s="108">
        <v>0</v>
      </c>
      <c r="S317" s="147">
        <v>0</v>
      </c>
      <c r="T317" s="30">
        <v>0</v>
      </c>
      <c r="U317" s="146">
        <f t="shared" si="100"/>
        <v>26</v>
      </c>
      <c r="V317" s="146">
        <f t="shared" si="101"/>
        <v>0</v>
      </c>
      <c r="W317" s="146"/>
    </row>
    <row r="318" spans="1:23" ht="12.75">
      <c r="A318" s="65" t="s">
        <v>429</v>
      </c>
      <c r="C318" s="1">
        <v>2</v>
      </c>
      <c r="E318" s="1">
        <v>4</v>
      </c>
      <c r="I318" s="1">
        <v>451</v>
      </c>
      <c r="J318" s="25">
        <v>4213</v>
      </c>
      <c r="K318" s="32" t="s">
        <v>521</v>
      </c>
      <c r="L318" s="31"/>
      <c r="M318" s="26"/>
      <c r="N318" s="30">
        <v>0</v>
      </c>
      <c r="O318" s="30">
        <v>15000</v>
      </c>
      <c r="P318" s="30">
        <v>15000</v>
      </c>
      <c r="Q318" s="148">
        <v>0</v>
      </c>
      <c r="R318" s="108">
        <v>20000</v>
      </c>
      <c r="S318" s="147">
        <v>0</v>
      </c>
      <c r="T318" s="30">
        <v>0</v>
      </c>
      <c r="U318" s="146">
        <f t="shared" si="100"/>
        <v>100</v>
      </c>
      <c r="V318" s="146">
        <f t="shared" si="101"/>
        <v>0</v>
      </c>
      <c r="W318" s="146"/>
    </row>
    <row r="319" spans="1:23" ht="12.75">
      <c r="A319" s="65" t="s">
        <v>429</v>
      </c>
      <c r="E319" s="1">
        <v>4</v>
      </c>
      <c r="G319" s="1">
        <v>6</v>
      </c>
      <c r="I319" s="1">
        <v>451</v>
      </c>
      <c r="J319" s="25">
        <v>4213</v>
      </c>
      <c r="K319" s="25" t="s">
        <v>532</v>
      </c>
      <c r="L319" s="25"/>
      <c r="M319" s="26">
        <v>0</v>
      </c>
      <c r="N319" s="30">
        <v>0</v>
      </c>
      <c r="O319" s="30">
        <v>0</v>
      </c>
      <c r="P319" s="30">
        <v>0</v>
      </c>
      <c r="Q319" s="148">
        <v>100000</v>
      </c>
      <c r="R319" s="108">
        <v>0</v>
      </c>
      <c r="S319" s="147">
        <v>100000</v>
      </c>
      <c r="T319" s="30">
        <v>0</v>
      </c>
      <c r="U319" s="146" t="e">
        <f t="shared" si="100"/>
        <v>#DIV/0!</v>
      </c>
      <c r="V319" s="146" t="e">
        <f t="shared" si="101"/>
        <v>#DIV/0!</v>
      </c>
      <c r="W319" s="146">
        <f t="shared" si="102"/>
        <v>0</v>
      </c>
    </row>
    <row r="320" spans="1:23" s="315" customFormat="1" ht="12.75">
      <c r="A320" s="381" t="s">
        <v>429</v>
      </c>
      <c r="C320" s="315">
        <v>2</v>
      </c>
      <c r="E320" s="315">
        <v>4</v>
      </c>
      <c r="I320" s="315">
        <v>451</v>
      </c>
      <c r="J320" s="306">
        <v>4213</v>
      </c>
      <c r="K320" s="306" t="s">
        <v>533</v>
      </c>
      <c r="L320" s="306"/>
      <c r="M320" s="307"/>
      <c r="N320" s="308">
        <v>0</v>
      </c>
      <c r="O320" s="308">
        <v>0</v>
      </c>
      <c r="P320" s="308">
        <v>0</v>
      </c>
      <c r="Q320" s="383">
        <v>0</v>
      </c>
      <c r="R320" s="104">
        <v>0</v>
      </c>
      <c r="S320" s="384">
        <v>200000</v>
      </c>
      <c r="T320" s="308">
        <v>0</v>
      </c>
      <c r="U320" s="380" t="e">
        <f t="shared" si="100"/>
        <v>#DIV/0!</v>
      </c>
      <c r="V320" s="380" t="e">
        <f t="shared" si="101"/>
        <v>#DIV/0!</v>
      </c>
      <c r="W320" s="380"/>
    </row>
    <row r="321" spans="1:23" s="315" customFormat="1" ht="12.75">
      <c r="A321" s="381" t="s">
        <v>429</v>
      </c>
      <c r="C321" s="315">
        <v>2</v>
      </c>
      <c r="E321" s="315">
        <v>4</v>
      </c>
      <c r="I321" s="315">
        <v>451</v>
      </c>
      <c r="J321" s="306">
        <v>4213</v>
      </c>
      <c r="K321" s="306" t="s">
        <v>387</v>
      </c>
      <c r="L321" s="306"/>
      <c r="M321" s="307"/>
      <c r="N321" s="308">
        <v>0</v>
      </c>
      <c r="O321" s="308">
        <v>400000</v>
      </c>
      <c r="P321" s="308">
        <v>0</v>
      </c>
      <c r="Q321" s="383">
        <v>0</v>
      </c>
      <c r="R321" s="104">
        <v>0</v>
      </c>
      <c r="S321" s="384">
        <v>400000</v>
      </c>
      <c r="T321" s="308">
        <v>200000</v>
      </c>
      <c r="U321" s="380">
        <f t="shared" si="100"/>
        <v>0</v>
      </c>
      <c r="V321" s="380" t="e">
        <f t="shared" si="101"/>
        <v>#DIV/0!</v>
      </c>
      <c r="W321" s="380" t="e">
        <f t="shared" si="102"/>
        <v>#DIV/0!</v>
      </c>
    </row>
    <row r="322" spans="1:23" s="315" customFormat="1" ht="12.75">
      <c r="A322" s="381" t="s">
        <v>429</v>
      </c>
      <c r="C322" s="315">
        <v>2</v>
      </c>
      <c r="E322" s="315">
        <v>4</v>
      </c>
      <c r="I322" s="315">
        <v>451</v>
      </c>
      <c r="J322" s="306">
        <v>4213</v>
      </c>
      <c r="K322" s="306" t="s">
        <v>538</v>
      </c>
      <c r="L322" s="306"/>
      <c r="M322" s="307"/>
      <c r="N322" s="308">
        <v>0</v>
      </c>
      <c r="O322" s="308">
        <v>0</v>
      </c>
      <c r="P322" s="308">
        <v>0</v>
      </c>
      <c r="Q322" s="383">
        <v>86000</v>
      </c>
      <c r="R322" s="104">
        <v>0</v>
      </c>
      <c r="S322" s="384">
        <v>0</v>
      </c>
      <c r="T322" s="308">
        <v>0</v>
      </c>
      <c r="U322" s="380" t="e">
        <f t="shared" si="100"/>
        <v>#DIV/0!</v>
      </c>
      <c r="V322" s="380" t="e">
        <f t="shared" si="101"/>
        <v>#DIV/0!</v>
      </c>
      <c r="W322" s="380"/>
    </row>
    <row r="323" spans="1:23" s="315" customFormat="1" ht="12.75">
      <c r="A323" s="381" t="s">
        <v>429</v>
      </c>
      <c r="J323" s="306">
        <v>4213</v>
      </c>
      <c r="K323" s="306" t="s">
        <v>557</v>
      </c>
      <c r="L323" s="306"/>
      <c r="M323" s="307"/>
      <c r="N323" s="308">
        <v>0</v>
      </c>
      <c r="O323" s="308">
        <v>0</v>
      </c>
      <c r="P323" s="308">
        <v>0</v>
      </c>
      <c r="Q323" s="383">
        <v>0</v>
      </c>
      <c r="R323" s="104">
        <v>250000</v>
      </c>
      <c r="S323" s="384">
        <v>250000</v>
      </c>
      <c r="T323" s="308">
        <v>0</v>
      </c>
      <c r="U323" s="380" t="e">
        <f t="shared" si="100"/>
        <v>#DIV/0!</v>
      </c>
      <c r="V323" s="380" t="e">
        <f t="shared" si="101"/>
        <v>#DIV/0!</v>
      </c>
      <c r="W323" s="380"/>
    </row>
    <row r="324" spans="1:23" s="315" customFormat="1" ht="12.75">
      <c r="A324" s="381" t="s">
        <v>429</v>
      </c>
      <c r="J324" s="306">
        <v>4213</v>
      </c>
      <c r="K324" s="306" t="s">
        <v>558</v>
      </c>
      <c r="L324" s="306"/>
      <c r="M324" s="307"/>
      <c r="N324" s="308">
        <v>0</v>
      </c>
      <c r="O324" s="308">
        <v>0</v>
      </c>
      <c r="P324" s="308">
        <v>0</v>
      </c>
      <c r="Q324" s="383">
        <v>0</v>
      </c>
      <c r="R324" s="104">
        <v>250000</v>
      </c>
      <c r="S324" s="384">
        <v>250000</v>
      </c>
      <c r="T324" s="308">
        <v>0</v>
      </c>
      <c r="U324" s="380" t="e">
        <f t="shared" si="100"/>
        <v>#DIV/0!</v>
      </c>
      <c r="V324" s="380" t="e">
        <f t="shared" si="101"/>
        <v>#DIV/0!</v>
      </c>
      <c r="W324" s="380"/>
    </row>
    <row r="325" spans="1:23" s="315" customFormat="1" ht="12.75">
      <c r="A325" s="381" t="s">
        <v>429</v>
      </c>
      <c r="J325" s="306">
        <v>4213</v>
      </c>
      <c r="K325" s="306" t="s">
        <v>560</v>
      </c>
      <c r="L325" s="306"/>
      <c r="M325" s="307"/>
      <c r="N325" s="308">
        <v>0</v>
      </c>
      <c r="O325" s="308">
        <v>0</v>
      </c>
      <c r="P325" s="308">
        <v>0</v>
      </c>
      <c r="Q325" s="383">
        <v>0</v>
      </c>
      <c r="R325" s="104">
        <v>0</v>
      </c>
      <c r="S325" s="384">
        <v>400000</v>
      </c>
      <c r="T325" s="308">
        <v>100000</v>
      </c>
      <c r="U325" s="380" t="e">
        <f t="shared" si="100"/>
        <v>#DIV/0!</v>
      </c>
      <c r="V325" s="380" t="e">
        <f t="shared" si="101"/>
        <v>#DIV/0!</v>
      </c>
      <c r="W325" s="380"/>
    </row>
    <row r="326" spans="1:23" s="315" customFormat="1" ht="12.75">
      <c r="A326" s="381" t="s">
        <v>429</v>
      </c>
      <c r="J326" s="306">
        <v>4213</v>
      </c>
      <c r="K326" s="306" t="s">
        <v>575</v>
      </c>
      <c r="L326" s="306"/>
      <c r="M326" s="307"/>
      <c r="N326" s="308">
        <v>0</v>
      </c>
      <c r="O326" s="308">
        <v>0</v>
      </c>
      <c r="P326" s="308">
        <v>0</v>
      </c>
      <c r="Q326" s="383">
        <v>0</v>
      </c>
      <c r="R326" s="104">
        <v>150000</v>
      </c>
      <c r="S326" s="384">
        <v>0</v>
      </c>
      <c r="T326" s="308">
        <v>0</v>
      </c>
      <c r="U326" s="380" t="e">
        <f t="shared" si="100"/>
        <v>#DIV/0!</v>
      </c>
      <c r="V326" s="380" t="e">
        <f t="shared" si="101"/>
        <v>#DIV/0!</v>
      </c>
      <c r="W326" s="380"/>
    </row>
    <row r="327" spans="1:23" s="315" customFormat="1" ht="12.75">
      <c r="A327" s="381" t="s">
        <v>429</v>
      </c>
      <c r="C327" s="315">
        <v>2</v>
      </c>
      <c r="E327" s="315">
        <v>4</v>
      </c>
      <c r="I327" s="315">
        <v>451</v>
      </c>
      <c r="J327" s="306">
        <v>4213</v>
      </c>
      <c r="K327" s="306" t="s">
        <v>530</v>
      </c>
      <c r="L327" s="306"/>
      <c r="M327" s="307"/>
      <c r="N327" s="308">
        <v>0</v>
      </c>
      <c r="O327" s="308">
        <v>0</v>
      </c>
      <c r="P327" s="308">
        <v>0</v>
      </c>
      <c r="Q327" s="383">
        <v>300000</v>
      </c>
      <c r="R327" s="104">
        <v>0</v>
      </c>
      <c r="S327" s="384">
        <v>0</v>
      </c>
      <c r="T327" s="308">
        <v>0</v>
      </c>
      <c r="U327" s="380" t="e">
        <f t="shared" si="100"/>
        <v>#DIV/0!</v>
      </c>
      <c r="V327" s="380" t="e">
        <f t="shared" si="101"/>
        <v>#DIV/0!</v>
      </c>
      <c r="W327" s="380"/>
    </row>
    <row r="328" spans="1:23" s="315" customFormat="1" ht="12.75">
      <c r="A328" s="381" t="s">
        <v>429</v>
      </c>
      <c r="C328" s="315">
        <v>2</v>
      </c>
      <c r="E328" s="315">
        <v>4</v>
      </c>
      <c r="I328" s="315">
        <v>451</v>
      </c>
      <c r="J328" s="306">
        <v>4213</v>
      </c>
      <c r="K328" s="306" t="s">
        <v>531</v>
      </c>
      <c r="L328" s="306"/>
      <c r="M328" s="307"/>
      <c r="N328" s="308">
        <v>0</v>
      </c>
      <c r="O328" s="308">
        <v>0</v>
      </c>
      <c r="P328" s="308">
        <v>0</v>
      </c>
      <c r="Q328" s="383">
        <v>0</v>
      </c>
      <c r="R328" s="104">
        <v>0</v>
      </c>
      <c r="S328" s="384">
        <v>80000</v>
      </c>
      <c r="T328" s="308">
        <v>0</v>
      </c>
      <c r="U328" s="380" t="e">
        <f t="shared" si="100"/>
        <v>#DIV/0!</v>
      </c>
      <c r="V328" s="380" t="e">
        <f t="shared" si="101"/>
        <v>#DIV/0!</v>
      </c>
      <c r="W328" s="380"/>
    </row>
    <row r="329" spans="1:23" ht="12.75" hidden="1">
      <c r="A329" s="65" t="s">
        <v>429</v>
      </c>
      <c r="E329" s="1">
        <v>4</v>
      </c>
      <c r="G329" s="1">
        <v>6</v>
      </c>
      <c r="I329" s="1">
        <v>451</v>
      </c>
      <c r="J329" s="25">
        <v>4213</v>
      </c>
      <c r="K329" s="25" t="s">
        <v>354</v>
      </c>
      <c r="L329" s="25"/>
      <c r="M329" s="26">
        <v>0</v>
      </c>
      <c r="N329" s="30">
        <v>0</v>
      </c>
      <c r="O329" s="30">
        <v>0</v>
      </c>
      <c r="P329" s="30">
        <v>0</v>
      </c>
      <c r="Q329" s="148">
        <v>0</v>
      </c>
      <c r="R329" s="108">
        <v>0</v>
      </c>
      <c r="S329" s="147">
        <v>0</v>
      </c>
      <c r="T329" s="30">
        <v>0</v>
      </c>
      <c r="U329" s="146" t="e">
        <f t="shared" si="100"/>
        <v>#DIV/0!</v>
      </c>
      <c r="V329" s="146" t="e">
        <f t="shared" si="101"/>
        <v>#DIV/0!</v>
      </c>
      <c r="W329" s="146" t="e">
        <f t="shared" si="102"/>
        <v>#DIV/0!</v>
      </c>
    </row>
    <row r="330" spans="1:23" ht="12.75" hidden="1">
      <c r="A330" s="65" t="s">
        <v>429</v>
      </c>
      <c r="E330" s="1">
        <v>4</v>
      </c>
      <c r="G330" s="1">
        <v>6</v>
      </c>
      <c r="I330" s="1">
        <v>451</v>
      </c>
      <c r="J330" s="25">
        <v>4213</v>
      </c>
      <c r="K330" s="25" t="s">
        <v>306</v>
      </c>
      <c r="L330" s="25"/>
      <c r="M330" s="26">
        <v>0</v>
      </c>
      <c r="N330" s="30">
        <v>0</v>
      </c>
      <c r="O330" s="30">
        <v>0</v>
      </c>
      <c r="P330" s="30">
        <v>0</v>
      </c>
      <c r="Q330" s="148">
        <v>0</v>
      </c>
      <c r="R330" s="108">
        <v>0</v>
      </c>
      <c r="S330" s="147">
        <v>0</v>
      </c>
      <c r="T330" s="30">
        <v>0</v>
      </c>
      <c r="U330" s="146" t="e">
        <f t="shared" si="100"/>
        <v>#DIV/0!</v>
      </c>
      <c r="V330" s="146" t="e">
        <f t="shared" si="101"/>
        <v>#DIV/0!</v>
      </c>
      <c r="W330" s="146" t="e">
        <f t="shared" si="102"/>
        <v>#DIV/0!</v>
      </c>
    </row>
    <row r="331" spans="1:23" ht="12.75" hidden="1">
      <c r="A331" s="65" t="s">
        <v>429</v>
      </c>
      <c r="E331" s="1">
        <v>4</v>
      </c>
      <c r="G331" s="1">
        <v>6</v>
      </c>
      <c r="I331" s="1">
        <v>451</v>
      </c>
      <c r="J331" s="25">
        <v>4213</v>
      </c>
      <c r="K331" s="25" t="s">
        <v>388</v>
      </c>
      <c r="L331" s="25"/>
      <c r="M331" s="26">
        <v>0</v>
      </c>
      <c r="N331" s="30">
        <v>0</v>
      </c>
      <c r="O331" s="30">
        <v>0</v>
      </c>
      <c r="P331" s="30">
        <v>0</v>
      </c>
      <c r="Q331" s="148">
        <v>0</v>
      </c>
      <c r="R331" s="108">
        <v>0</v>
      </c>
      <c r="S331" s="147">
        <v>0</v>
      </c>
      <c r="T331" s="30">
        <v>0</v>
      </c>
      <c r="U331" s="146" t="e">
        <f t="shared" si="100"/>
        <v>#DIV/0!</v>
      </c>
      <c r="V331" s="146" t="e">
        <f t="shared" si="101"/>
        <v>#DIV/0!</v>
      </c>
      <c r="W331" s="146" t="e">
        <f t="shared" si="102"/>
        <v>#DIV/0!</v>
      </c>
    </row>
    <row r="332" spans="1:23" ht="12.75">
      <c r="A332" s="65" t="s">
        <v>429</v>
      </c>
      <c r="C332" s="1">
        <v>2</v>
      </c>
      <c r="I332" s="1">
        <v>451</v>
      </c>
      <c r="J332" s="25">
        <v>4213</v>
      </c>
      <c r="K332" s="25" t="s">
        <v>430</v>
      </c>
      <c r="L332" s="25"/>
      <c r="M332" s="26"/>
      <c r="N332" s="30">
        <v>6648</v>
      </c>
      <c r="O332" s="30">
        <v>0</v>
      </c>
      <c r="P332" s="30">
        <v>0</v>
      </c>
      <c r="Q332" s="148">
        <v>0</v>
      </c>
      <c r="R332" s="108">
        <v>0</v>
      </c>
      <c r="S332" s="147">
        <v>0</v>
      </c>
      <c r="T332" s="30">
        <v>0</v>
      </c>
      <c r="U332" s="146" t="e">
        <f t="shared" si="100"/>
        <v>#DIV/0!</v>
      </c>
      <c r="V332" s="146" t="e">
        <f t="shared" si="101"/>
        <v>#DIV/0!</v>
      </c>
      <c r="W332" s="146" t="e">
        <f t="shared" si="102"/>
        <v>#DIV/0!</v>
      </c>
    </row>
    <row r="333" spans="1:23" ht="12.75" hidden="1">
      <c r="A333" s="65"/>
      <c r="J333" s="25">
        <v>4221</v>
      </c>
      <c r="K333" s="25" t="s">
        <v>526</v>
      </c>
      <c r="L333" s="25"/>
      <c r="M333" s="26"/>
      <c r="N333" s="30">
        <v>0</v>
      </c>
      <c r="O333" s="30">
        <v>0</v>
      </c>
      <c r="P333" s="30">
        <v>0</v>
      </c>
      <c r="Q333" s="148">
        <v>0</v>
      </c>
      <c r="R333" s="108">
        <v>0</v>
      </c>
      <c r="S333" s="147">
        <v>0</v>
      </c>
      <c r="T333" s="30">
        <v>0</v>
      </c>
      <c r="U333" s="146" t="e">
        <f t="shared" si="100"/>
        <v>#DIV/0!</v>
      </c>
      <c r="V333" s="146" t="e">
        <f t="shared" si="101"/>
        <v>#DIV/0!</v>
      </c>
      <c r="W333" s="146" t="e">
        <f t="shared" si="102"/>
        <v>#DIV/0!</v>
      </c>
    </row>
    <row r="334" spans="1:23" ht="12.75">
      <c r="A334" s="65" t="s">
        <v>429</v>
      </c>
      <c r="E334" s="1">
        <v>4</v>
      </c>
      <c r="I334" s="1">
        <v>451</v>
      </c>
      <c r="J334" s="25">
        <v>4227</v>
      </c>
      <c r="K334" s="25" t="s">
        <v>525</v>
      </c>
      <c r="L334" s="25"/>
      <c r="M334" s="26"/>
      <c r="N334" s="30">
        <v>0</v>
      </c>
      <c r="O334" s="30">
        <v>0</v>
      </c>
      <c r="P334" s="30">
        <v>0</v>
      </c>
      <c r="Q334" s="148">
        <v>20000</v>
      </c>
      <c r="R334" s="108">
        <v>0</v>
      </c>
      <c r="S334" s="147">
        <v>20000</v>
      </c>
      <c r="T334" s="30">
        <v>0</v>
      </c>
      <c r="U334" s="146"/>
      <c r="V334" s="146"/>
      <c r="W334" s="146"/>
    </row>
    <row r="335" spans="1:23" ht="13.5" thickBot="1">
      <c r="A335" s="65"/>
      <c r="J335" s="70">
        <v>426</v>
      </c>
      <c r="K335" s="70" t="s">
        <v>101</v>
      </c>
      <c r="L335" s="70"/>
      <c r="M335" s="26">
        <v>0</v>
      </c>
      <c r="N335" s="30">
        <v>0</v>
      </c>
      <c r="O335" s="30">
        <v>0</v>
      </c>
      <c r="P335" s="30">
        <v>0</v>
      </c>
      <c r="Q335" s="148">
        <v>0</v>
      </c>
      <c r="R335" s="108">
        <v>0</v>
      </c>
      <c r="S335" s="147">
        <v>0</v>
      </c>
      <c r="T335" s="30">
        <v>0</v>
      </c>
      <c r="U335" s="146" t="e">
        <f t="shared" si="100"/>
        <v>#DIV/0!</v>
      </c>
      <c r="V335" s="146" t="e">
        <f t="shared" si="101"/>
        <v>#DIV/0!</v>
      </c>
      <c r="W335" s="146" t="e">
        <f t="shared" si="102"/>
        <v>#DIV/0!</v>
      </c>
    </row>
    <row r="336" spans="10:23" ht="11.25">
      <c r="J336" s="196"/>
      <c r="K336" s="196" t="s">
        <v>317</v>
      </c>
      <c r="L336" s="196"/>
      <c r="M336" s="197">
        <f aca="true" t="shared" si="103" ref="M336:R336">M300</f>
        <v>0</v>
      </c>
      <c r="N336" s="198">
        <f t="shared" si="103"/>
        <v>1281729</v>
      </c>
      <c r="O336" s="198">
        <f t="shared" si="103"/>
        <v>970000</v>
      </c>
      <c r="P336" s="198">
        <f t="shared" si="103"/>
        <v>155000</v>
      </c>
      <c r="Q336" s="198">
        <f t="shared" si="103"/>
        <v>506000</v>
      </c>
      <c r="R336" s="198">
        <f t="shared" si="103"/>
        <v>870000</v>
      </c>
      <c r="S336" s="198">
        <f>S300</f>
        <v>1930000</v>
      </c>
      <c r="T336" s="197">
        <f>T300</f>
        <v>650000</v>
      </c>
      <c r="U336" s="199"/>
      <c r="V336" s="199"/>
      <c r="W336" s="199"/>
    </row>
    <row r="337" spans="10:23" ht="12.75">
      <c r="J337" s="156"/>
      <c r="K337" s="156"/>
      <c r="L337" s="156"/>
      <c r="M337" s="117"/>
      <c r="N337" s="117"/>
      <c r="O337" s="117"/>
      <c r="P337" s="117"/>
      <c r="Q337" s="163"/>
      <c r="R337" s="270"/>
      <c r="S337" s="163"/>
      <c r="T337" s="117"/>
      <c r="U337" s="164"/>
      <c r="V337" s="164"/>
      <c r="W337" s="164"/>
    </row>
    <row r="338" spans="1:23" ht="12.75">
      <c r="A338" s="8" t="s">
        <v>431</v>
      </c>
      <c r="B338" s="8"/>
      <c r="C338" s="8"/>
      <c r="D338" s="8"/>
      <c r="E338" s="8"/>
      <c r="F338" s="8"/>
      <c r="G338" s="8"/>
      <c r="H338" s="8"/>
      <c r="I338" s="8">
        <v>630</v>
      </c>
      <c r="J338" s="8" t="s">
        <v>166</v>
      </c>
      <c r="K338" s="8" t="s">
        <v>206</v>
      </c>
      <c r="L338" s="8"/>
      <c r="M338" s="18"/>
      <c r="N338" s="18"/>
      <c r="O338" s="18"/>
      <c r="P338" s="18"/>
      <c r="Q338" s="160"/>
      <c r="R338" s="271"/>
      <c r="S338" s="159"/>
      <c r="T338" s="159"/>
      <c r="U338" s="161"/>
      <c r="V338" s="161"/>
      <c r="W338" s="161"/>
    </row>
    <row r="339" spans="1:23" ht="12.75">
      <c r="A339" s="65" t="s">
        <v>431</v>
      </c>
      <c r="I339" s="1">
        <v>630</v>
      </c>
      <c r="J339" s="71">
        <v>4</v>
      </c>
      <c r="K339" s="71" t="s">
        <v>10</v>
      </c>
      <c r="L339" s="71"/>
      <c r="M339" s="84">
        <f aca="true" t="shared" si="104" ref="M339:T339">M340</f>
        <v>0</v>
      </c>
      <c r="N339" s="83">
        <f>N340</f>
        <v>0</v>
      </c>
      <c r="O339" s="83">
        <f t="shared" si="104"/>
        <v>40000</v>
      </c>
      <c r="P339" s="83">
        <f>P340</f>
        <v>50000</v>
      </c>
      <c r="Q339" s="144">
        <f t="shared" si="104"/>
        <v>440000</v>
      </c>
      <c r="R339" s="108">
        <f t="shared" si="104"/>
        <v>0</v>
      </c>
      <c r="S339" s="145">
        <f>S340</f>
        <v>400000</v>
      </c>
      <c r="T339" s="83">
        <f t="shared" si="104"/>
        <v>500000</v>
      </c>
      <c r="U339" s="146">
        <f aca="true" t="shared" si="105" ref="U339:U347">P339/O339*100</f>
        <v>125</v>
      </c>
      <c r="V339" s="146">
        <f aca="true" t="shared" si="106" ref="V339:V347">Q339/P339*100</f>
        <v>880.0000000000001</v>
      </c>
      <c r="W339" s="146">
        <f aca="true" t="shared" si="107" ref="W339:W347">R339/Q339*100</f>
        <v>0</v>
      </c>
    </row>
    <row r="340" spans="1:23" ht="11.25">
      <c r="A340" s="65" t="s">
        <v>431</v>
      </c>
      <c r="I340" s="1">
        <v>630</v>
      </c>
      <c r="J340" s="25">
        <v>42</v>
      </c>
      <c r="K340" s="25" t="s">
        <v>99</v>
      </c>
      <c r="L340" s="25"/>
      <c r="M340" s="26">
        <f>M341+M342+M344+M348</f>
        <v>0</v>
      </c>
      <c r="N340" s="30">
        <f>N341+N342+N344+N346+N347+N348</f>
        <v>0</v>
      </c>
      <c r="O340" s="148">
        <f>O341+O342+O344+O348+O346+O347+O345</f>
        <v>40000</v>
      </c>
      <c r="P340" s="148">
        <f>P341+P342+P344+P348+P346+P347+P345</f>
        <v>50000</v>
      </c>
      <c r="Q340" s="148">
        <f>Q341+Q342+Q344+Q348+Q346+Q347+Q345</f>
        <v>440000</v>
      </c>
      <c r="R340" s="148">
        <f>R341+R342+R344+R348+R346+R347+R345+R343</f>
        <v>0</v>
      </c>
      <c r="S340" s="147">
        <f>S341+S342+S344+S348+S346+S347+S345</f>
        <v>400000</v>
      </c>
      <c r="T340" s="147">
        <f>T341+T342+T344+T348+T346+T347+T345</f>
        <v>500000</v>
      </c>
      <c r="U340" s="146">
        <f t="shared" si="105"/>
        <v>125</v>
      </c>
      <c r="V340" s="146">
        <f t="shared" si="106"/>
        <v>880.0000000000001</v>
      </c>
      <c r="W340" s="146">
        <f t="shared" si="107"/>
        <v>0</v>
      </c>
    </row>
    <row r="341" spans="1:23" ht="12.75">
      <c r="A341" s="65" t="s">
        <v>431</v>
      </c>
      <c r="E341" s="1">
        <v>4</v>
      </c>
      <c r="G341" s="1">
        <v>6</v>
      </c>
      <c r="I341" s="1">
        <v>630</v>
      </c>
      <c r="J341" s="25">
        <v>4214</v>
      </c>
      <c r="K341" s="25" t="s">
        <v>247</v>
      </c>
      <c r="L341" s="25"/>
      <c r="M341" s="26">
        <v>0</v>
      </c>
      <c r="N341" s="30">
        <v>0</v>
      </c>
      <c r="O341" s="30">
        <v>0</v>
      </c>
      <c r="P341" s="30">
        <v>0</v>
      </c>
      <c r="Q341" s="148">
        <v>40000</v>
      </c>
      <c r="R341" s="108">
        <v>0</v>
      </c>
      <c r="S341" s="147">
        <v>0</v>
      </c>
      <c r="T341" s="30">
        <v>0</v>
      </c>
      <c r="U341" s="146" t="e">
        <f t="shared" si="105"/>
        <v>#DIV/0!</v>
      </c>
      <c r="V341" s="146" t="e">
        <f t="shared" si="106"/>
        <v>#DIV/0!</v>
      </c>
      <c r="W341" s="146">
        <f t="shared" si="107"/>
        <v>0</v>
      </c>
    </row>
    <row r="342" spans="1:23" ht="12.75" hidden="1">
      <c r="A342" s="65" t="s">
        <v>431</v>
      </c>
      <c r="E342" s="1">
        <v>4</v>
      </c>
      <c r="G342" s="1">
        <v>6</v>
      </c>
      <c r="I342" s="1">
        <v>630</v>
      </c>
      <c r="J342" s="28">
        <v>4214</v>
      </c>
      <c r="K342" s="28" t="s">
        <v>307</v>
      </c>
      <c r="L342" s="28"/>
      <c r="M342" s="356">
        <v>0</v>
      </c>
      <c r="N342" s="226">
        <v>0</v>
      </c>
      <c r="O342" s="226">
        <v>0</v>
      </c>
      <c r="P342" s="226">
        <v>0</v>
      </c>
      <c r="Q342" s="355">
        <v>0</v>
      </c>
      <c r="R342" s="357">
        <v>0</v>
      </c>
      <c r="S342" s="358">
        <v>0</v>
      </c>
      <c r="T342" s="226">
        <v>0</v>
      </c>
      <c r="U342" s="146" t="e">
        <f t="shared" si="105"/>
        <v>#DIV/0!</v>
      </c>
      <c r="V342" s="146" t="e">
        <f t="shared" si="106"/>
        <v>#DIV/0!</v>
      </c>
      <c r="W342" s="146" t="e">
        <f t="shared" si="107"/>
        <v>#DIV/0!</v>
      </c>
    </row>
    <row r="343" spans="1:23" ht="12.75" hidden="1">
      <c r="A343" s="65"/>
      <c r="J343" s="28">
        <v>4214</v>
      </c>
      <c r="K343" s="28" t="s">
        <v>561</v>
      </c>
      <c r="L343" s="28"/>
      <c r="M343" s="356"/>
      <c r="N343" s="226">
        <v>0</v>
      </c>
      <c r="O343" s="226">
        <v>0</v>
      </c>
      <c r="P343" s="226">
        <v>0</v>
      </c>
      <c r="Q343" s="355">
        <v>0</v>
      </c>
      <c r="R343" s="357">
        <v>0</v>
      </c>
      <c r="S343" s="358">
        <v>0</v>
      </c>
      <c r="T343" s="226">
        <v>0</v>
      </c>
      <c r="U343" s="146"/>
      <c r="V343" s="146"/>
      <c r="W343" s="146"/>
    </row>
    <row r="344" spans="1:23" ht="12.75">
      <c r="A344" s="65" t="s">
        <v>431</v>
      </c>
      <c r="E344" s="1">
        <v>4</v>
      </c>
      <c r="G344" s="1">
        <v>6</v>
      </c>
      <c r="I344" s="1">
        <v>630</v>
      </c>
      <c r="J344" s="25">
        <v>4214</v>
      </c>
      <c r="K344" s="25" t="s">
        <v>523</v>
      </c>
      <c r="L344" s="25"/>
      <c r="M344" s="26">
        <v>0</v>
      </c>
      <c r="N344" s="30">
        <v>0</v>
      </c>
      <c r="O344" s="30">
        <v>40000</v>
      </c>
      <c r="P344" s="30">
        <v>0</v>
      </c>
      <c r="Q344" s="148">
        <v>0</v>
      </c>
      <c r="R344" s="108">
        <v>0</v>
      </c>
      <c r="S344" s="147">
        <v>0</v>
      </c>
      <c r="T344" s="30">
        <v>0</v>
      </c>
      <c r="U344" s="146">
        <f t="shared" si="105"/>
        <v>0</v>
      </c>
      <c r="V344" s="146" t="e">
        <f t="shared" si="106"/>
        <v>#DIV/0!</v>
      </c>
      <c r="W344" s="146" t="e">
        <f t="shared" si="107"/>
        <v>#DIV/0!</v>
      </c>
    </row>
    <row r="345" spans="1:23" s="315" customFormat="1" ht="12.75">
      <c r="A345" s="381" t="s">
        <v>431</v>
      </c>
      <c r="I345" s="315">
        <v>630</v>
      </c>
      <c r="J345" s="306">
        <v>4214</v>
      </c>
      <c r="K345" s="306" t="s">
        <v>539</v>
      </c>
      <c r="L345" s="306"/>
      <c r="M345" s="307"/>
      <c r="N345" s="308">
        <v>0</v>
      </c>
      <c r="O345" s="308">
        <v>0</v>
      </c>
      <c r="P345" s="308">
        <v>0</v>
      </c>
      <c r="Q345" s="383">
        <v>400000</v>
      </c>
      <c r="R345" s="104">
        <v>0</v>
      </c>
      <c r="S345" s="384">
        <v>0</v>
      </c>
      <c r="T345" s="308">
        <v>0</v>
      </c>
      <c r="U345" s="380" t="e">
        <f t="shared" si="105"/>
        <v>#DIV/0!</v>
      </c>
      <c r="V345" s="380" t="e">
        <f t="shared" si="106"/>
        <v>#DIV/0!</v>
      </c>
      <c r="W345" s="380">
        <f t="shared" si="107"/>
        <v>0</v>
      </c>
    </row>
    <row r="346" spans="1:23" s="315" customFormat="1" ht="12.75">
      <c r="A346" s="381" t="s">
        <v>431</v>
      </c>
      <c r="E346" s="315">
        <v>4</v>
      </c>
      <c r="G346" s="315">
        <v>6</v>
      </c>
      <c r="I346" s="315">
        <v>630</v>
      </c>
      <c r="J346" s="306">
        <v>4214</v>
      </c>
      <c r="K346" s="306" t="s">
        <v>626</v>
      </c>
      <c r="L346" s="306"/>
      <c r="M346" s="307">
        <v>0</v>
      </c>
      <c r="N346" s="308">
        <v>0</v>
      </c>
      <c r="O346" s="308">
        <v>0</v>
      </c>
      <c r="P346" s="308">
        <v>50000</v>
      </c>
      <c r="Q346" s="383">
        <v>0</v>
      </c>
      <c r="R346" s="104">
        <v>0</v>
      </c>
      <c r="S346" s="384">
        <v>0</v>
      </c>
      <c r="T346" s="308">
        <v>0</v>
      </c>
      <c r="U346" s="380" t="e">
        <f t="shared" si="105"/>
        <v>#DIV/0!</v>
      </c>
      <c r="V346" s="380">
        <f t="shared" si="106"/>
        <v>0</v>
      </c>
      <c r="W346" s="380" t="e">
        <f t="shared" si="107"/>
        <v>#DIV/0!</v>
      </c>
    </row>
    <row r="347" spans="1:23" s="315" customFormat="1" ht="13.5" thickBot="1">
      <c r="A347" s="381" t="s">
        <v>431</v>
      </c>
      <c r="E347" s="315">
        <v>4</v>
      </c>
      <c r="G347" s="315">
        <v>6</v>
      </c>
      <c r="I347" s="315">
        <v>630</v>
      </c>
      <c r="J347" s="386">
        <v>4214</v>
      </c>
      <c r="K347" s="306" t="s">
        <v>604</v>
      </c>
      <c r="L347" s="389"/>
      <c r="M347" s="387">
        <v>0</v>
      </c>
      <c r="N347" s="388">
        <v>0</v>
      </c>
      <c r="O347" s="388">
        <v>0</v>
      </c>
      <c r="P347" s="388">
        <v>0</v>
      </c>
      <c r="Q347" s="383">
        <v>0</v>
      </c>
      <c r="R347" s="133">
        <v>0</v>
      </c>
      <c r="S347" s="384">
        <v>400000</v>
      </c>
      <c r="T347" s="308">
        <v>500000</v>
      </c>
      <c r="U347" s="380" t="e">
        <f t="shared" si="105"/>
        <v>#DIV/0!</v>
      </c>
      <c r="V347" s="380" t="e">
        <f t="shared" si="106"/>
        <v>#DIV/0!</v>
      </c>
      <c r="W347" s="380" t="e">
        <f t="shared" si="107"/>
        <v>#DIV/0!</v>
      </c>
    </row>
    <row r="348" spans="1:23" ht="13.5" hidden="1" thickBot="1">
      <c r="A348" s="65" t="s">
        <v>431</v>
      </c>
      <c r="I348" s="1">
        <v>630</v>
      </c>
      <c r="J348" s="70">
        <v>426</v>
      </c>
      <c r="K348" s="241" t="s">
        <v>101</v>
      </c>
      <c r="L348" s="70"/>
      <c r="M348" s="26">
        <v>0</v>
      </c>
      <c r="N348" s="30">
        <v>0</v>
      </c>
      <c r="O348" s="30">
        <v>0</v>
      </c>
      <c r="P348" s="30">
        <v>0</v>
      </c>
      <c r="Q348" s="148">
        <v>0</v>
      </c>
      <c r="R348" s="108">
        <v>0</v>
      </c>
      <c r="S348" s="147">
        <v>0</v>
      </c>
      <c r="T348" s="30">
        <v>0</v>
      </c>
      <c r="U348" s="146">
        <v>0</v>
      </c>
      <c r="V348" s="146">
        <v>0</v>
      </c>
      <c r="W348" s="146">
        <v>0</v>
      </c>
    </row>
    <row r="349" spans="10:23" ht="12.75">
      <c r="J349" s="196"/>
      <c r="K349" s="196" t="s">
        <v>317</v>
      </c>
      <c r="L349" s="196"/>
      <c r="M349" s="197">
        <f aca="true" t="shared" si="108" ref="M349:R349">M339</f>
        <v>0</v>
      </c>
      <c r="N349" s="197">
        <f>N339</f>
        <v>0</v>
      </c>
      <c r="O349" s="197">
        <f t="shared" si="108"/>
        <v>40000</v>
      </c>
      <c r="P349" s="197">
        <f t="shared" si="108"/>
        <v>50000</v>
      </c>
      <c r="Q349" s="198">
        <f>Q339</f>
        <v>440000</v>
      </c>
      <c r="R349" s="282">
        <f t="shared" si="108"/>
        <v>0</v>
      </c>
      <c r="S349" s="198">
        <f>S339</f>
        <v>400000</v>
      </c>
      <c r="T349" s="197">
        <f>T339</f>
        <v>500000</v>
      </c>
      <c r="U349" s="199"/>
      <c r="V349" s="199"/>
      <c r="W349" s="199"/>
    </row>
    <row r="350" spans="10:23" ht="12.75">
      <c r="J350" s="242"/>
      <c r="K350" s="242"/>
      <c r="L350" s="242"/>
      <c r="M350" s="34"/>
      <c r="N350" s="37"/>
      <c r="O350" s="34"/>
      <c r="P350" s="37"/>
      <c r="Q350" s="222"/>
      <c r="R350" s="283"/>
      <c r="S350" s="157"/>
      <c r="T350" s="37"/>
      <c r="U350" s="223"/>
      <c r="V350" s="223"/>
      <c r="W350" s="223"/>
    </row>
    <row r="351" spans="1:23" ht="12.75">
      <c r="A351" s="8" t="s">
        <v>432</v>
      </c>
      <c r="B351" s="8"/>
      <c r="C351" s="8"/>
      <c r="D351" s="8"/>
      <c r="E351" s="8"/>
      <c r="F351" s="8"/>
      <c r="G351" s="8"/>
      <c r="H351" s="8"/>
      <c r="I351" s="8">
        <v>520</v>
      </c>
      <c r="J351" s="8" t="s">
        <v>167</v>
      </c>
      <c r="K351" s="8" t="s">
        <v>207</v>
      </c>
      <c r="L351" s="8"/>
      <c r="M351" s="18"/>
      <c r="N351" s="18"/>
      <c r="O351" s="18"/>
      <c r="P351" s="18"/>
      <c r="Q351" s="160"/>
      <c r="R351" s="271"/>
      <c r="S351" s="159"/>
      <c r="T351" s="159"/>
      <c r="U351" s="161"/>
      <c r="V351" s="161"/>
      <c r="W351" s="161"/>
    </row>
    <row r="352" spans="1:23" ht="12.75">
      <c r="A352" s="65" t="s">
        <v>432</v>
      </c>
      <c r="I352" s="1">
        <v>520</v>
      </c>
      <c r="J352" s="71">
        <v>4</v>
      </c>
      <c r="K352" s="71" t="s">
        <v>10</v>
      </c>
      <c r="L352" s="71"/>
      <c r="M352" s="84">
        <f aca="true" t="shared" si="109" ref="M352:T352">M353</f>
        <v>256490</v>
      </c>
      <c r="N352" s="83">
        <f t="shared" si="109"/>
        <v>0</v>
      </c>
      <c r="O352" s="83">
        <f t="shared" si="109"/>
        <v>0</v>
      </c>
      <c r="P352" s="83">
        <f t="shared" si="109"/>
        <v>0</v>
      </c>
      <c r="Q352" s="144">
        <f t="shared" si="109"/>
        <v>0</v>
      </c>
      <c r="R352" s="108">
        <f t="shared" si="109"/>
        <v>0</v>
      </c>
      <c r="S352" s="145">
        <f t="shared" si="109"/>
        <v>400000</v>
      </c>
      <c r="T352" s="83">
        <f t="shared" si="109"/>
        <v>250000</v>
      </c>
      <c r="U352" s="146" t="e">
        <f aca="true" t="shared" si="110" ref="U352:U357">P352/O352*100</f>
        <v>#DIV/0!</v>
      </c>
      <c r="V352" s="146" t="e">
        <f aca="true" t="shared" si="111" ref="V352:V357">Q352/P352*100</f>
        <v>#DIV/0!</v>
      </c>
      <c r="W352" s="146" t="e">
        <f aca="true" t="shared" si="112" ref="W352:W357">R352/Q352*100</f>
        <v>#DIV/0!</v>
      </c>
    </row>
    <row r="353" spans="1:23" ht="12.75">
      <c r="A353" s="65" t="s">
        <v>432</v>
      </c>
      <c r="I353" s="1">
        <v>520</v>
      </c>
      <c r="J353" s="25">
        <v>42</v>
      </c>
      <c r="K353" s="25" t="s">
        <v>99</v>
      </c>
      <c r="L353" s="25"/>
      <c r="M353" s="26">
        <f aca="true" t="shared" si="113" ref="M353:R353">M354+M357+M355+M356</f>
        <v>256490</v>
      </c>
      <c r="N353" s="30">
        <f>N354+N357+N355+N356</f>
        <v>0</v>
      </c>
      <c r="O353" s="30">
        <f t="shared" si="113"/>
        <v>0</v>
      </c>
      <c r="P353" s="30">
        <f t="shared" si="113"/>
        <v>0</v>
      </c>
      <c r="Q353" s="148">
        <f>Q354+Q357+Q355+Q356</f>
        <v>0</v>
      </c>
      <c r="R353" s="108">
        <f t="shared" si="113"/>
        <v>0</v>
      </c>
      <c r="S353" s="147">
        <f>S354</f>
        <v>400000</v>
      </c>
      <c r="T353" s="147">
        <f>T354</f>
        <v>250000</v>
      </c>
      <c r="U353" s="146" t="e">
        <f t="shared" si="110"/>
        <v>#DIV/0!</v>
      </c>
      <c r="V353" s="146" t="e">
        <f t="shared" si="111"/>
        <v>#DIV/0!</v>
      </c>
      <c r="W353" s="146" t="e">
        <f t="shared" si="112"/>
        <v>#DIV/0!</v>
      </c>
    </row>
    <row r="354" spans="1:23" ht="12.75">
      <c r="A354" s="65" t="s">
        <v>432</v>
      </c>
      <c r="I354" s="1">
        <v>520</v>
      </c>
      <c r="J354" s="70">
        <v>421</v>
      </c>
      <c r="K354" s="70" t="s">
        <v>58</v>
      </c>
      <c r="L354" s="70"/>
      <c r="M354" s="26">
        <v>0</v>
      </c>
      <c r="N354" s="30">
        <v>0</v>
      </c>
      <c r="O354" s="30">
        <v>0</v>
      </c>
      <c r="P354" s="30">
        <v>0</v>
      </c>
      <c r="Q354" s="148">
        <v>0</v>
      </c>
      <c r="R354" s="108">
        <v>0</v>
      </c>
      <c r="S354" s="147">
        <f>S355</f>
        <v>400000</v>
      </c>
      <c r="T354" s="147">
        <f>T355</f>
        <v>250000</v>
      </c>
      <c r="U354" s="146" t="e">
        <f t="shared" si="110"/>
        <v>#DIV/0!</v>
      </c>
      <c r="V354" s="146" t="e">
        <f t="shared" si="111"/>
        <v>#DIV/0!</v>
      </c>
      <c r="W354" s="146" t="e">
        <f t="shared" si="112"/>
        <v>#DIV/0!</v>
      </c>
    </row>
    <row r="355" spans="1:23" ht="12.75">
      <c r="A355" s="65" t="s">
        <v>432</v>
      </c>
      <c r="E355" s="1">
        <v>4</v>
      </c>
      <c r="G355" s="1">
        <v>6</v>
      </c>
      <c r="I355" s="1">
        <v>520</v>
      </c>
      <c r="J355" s="25">
        <v>4214</v>
      </c>
      <c r="K355" s="25" t="s">
        <v>309</v>
      </c>
      <c r="L355" s="70"/>
      <c r="M355" s="26">
        <v>0</v>
      </c>
      <c r="N355" s="30">
        <v>0</v>
      </c>
      <c r="O355" s="30">
        <v>0</v>
      </c>
      <c r="P355" s="30">
        <v>0</v>
      </c>
      <c r="Q355" s="148">
        <v>0</v>
      </c>
      <c r="R355" s="108">
        <v>0</v>
      </c>
      <c r="S355" s="147">
        <v>400000</v>
      </c>
      <c r="T355" s="30">
        <v>250000</v>
      </c>
      <c r="U355" s="146" t="e">
        <f t="shared" si="110"/>
        <v>#DIV/0!</v>
      </c>
      <c r="V355" s="146" t="e">
        <f t="shared" si="111"/>
        <v>#DIV/0!</v>
      </c>
      <c r="W355" s="146" t="e">
        <f t="shared" si="112"/>
        <v>#DIV/0!</v>
      </c>
    </row>
    <row r="356" spans="1:23" ht="12.75" hidden="1">
      <c r="A356" s="65" t="s">
        <v>432</v>
      </c>
      <c r="E356" s="1">
        <v>4</v>
      </c>
      <c r="G356" s="1">
        <v>6</v>
      </c>
      <c r="I356" s="1">
        <v>520</v>
      </c>
      <c r="J356" s="25">
        <v>4214</v>
      </c>
      <c r="K356" s="25" t="s">
        <v>308</v>
      </c>
      <c r="L356" s="70"/>
      <c r="M356" s="26">
        <v>0</v>
      </c>
      <c r="N356" s="30">
        <v>0</v>
      </c>
      <c r="O356" s="30">
        <v>0</v>
      </c>
      <c r="P356" s="30">
        <v>0</v>
      </c>
      <c r="Q356" s="148">
        <v>0</v>
      </c>
      <c r="R356" s="108">
        <v>0</v>
      </c>
      <c r="S356" s="147">
        <v>0</v>
      </c>
      <c r="T356" s="30">
        <v>0</v>
      </c>
      <c r="U356" s="146" t="e">
        <f t="shared" si="110"/>
        <v>#DIV/0!</v>
      </c>
      <c r="V356" s="146" t="e">
        <f t="shared" si="111"/>
        <v>#DIV/0!</v>
      </c>
      <c r="W356" s="146" t="e">
        <f t="shared" si="112"/>
        <v>#DIV/0!</v>
      </c>
    </row>
    <row r="357" spans="1:23" ht="13.5" thickBot="1">
      <c r="A357" s="65" t="s">
        <v>432</v>
      </c>
      <c r="I357" s="1">
        <v>520</v>
      </c>
      <c r="J357" s="70">
        <v>426</v>
      </c>
      <c r="K357" s="70" t="s">
        <v>101</v>
      </c>
      <c r="L357" s="70"/>
      <c r="M357" s="26">
        <v>256490</v>
      </c>
      <c r="N357" s="30">
        <v>0</v>
      </c>
      <c r="O357" s="30">
        <v>0</v>
      </c>
      <c r="P357" s="30">
        <v>0</v>
      </c>
      <c r="Q357" s="148">
        <v>0</v>
      </c>
      <c r="R357" s="108">
        <v>0</v>
      </c>
      <c r="S357" s="147">
        <v>0</v>
      </c>
      <c r="T357" s="30">
        <v>0</v>
      </c>
      <c r="U357" s="146" t="e">
        <f t="shared" si="110"/>
        <v>#DIV/0!</v>
      </c>
      <c r="V357" s="146" t="e">
        <f t="shared" si="111"/>
        <v>#DIV/0!</v>
      </c>
      <c r="W357" s="146" t="e">
        <f t="shared" si="112"/>
        <v>#DIV/0!</v>
      </c>
    </row>
    <row r="358" spans="10:23" ht="12.75">
      <c r="J358" s="196"/>
      <c r="K358" s="196" t="s">
        <v>317</v>
      </c>
      <c r="L358" s="196"/>
      <c r="M358" s="197">
        <f aca="true" t="shared" si="114" ref="M358:R358">M352</f>
        <v>256490</v>
      </c>
      <c r="N358" s="197">
        <f>N352</f>
        <v>0</v>
      </c>
      <c r="O358" s="197">
        <f t="shared" si="114"/>
        <v>0</v>
      </c>
      <c r="P358" s="197">
        <f t="shared" si="114"/>
        <v>0</v>
      </c>
      <c r="Q358" s="198">
        <f>Q352</f>
        <v>0</v>
      </c>
      <c r="R358" s="282">
        <f t="shared" si="114"/>
        <v>0</v>
      </c>
      <c r="S358" s="198">
        <f>S352</f>
        <v>400000</v>
      </c>
      <c r="T358" s="197">
        <f>T352</f>
        <v>250000</v>
      </c>
      <c r="U358" s="199"/>
      <c r="V358" s="199"/>
      <c r="W358" s="199"/>
    </row>
    <row r="359" spans="10:23" ht="12.75">
      <c r="J359" s="242"/>
      <c r="K359" s="242"/>
      <c r="L359" s="242"/>
      <c r="M359" s="34"/>
      <c r="N359" s="37"/>
      <c r="O359" s="34"/>
      <c r="P359" s="37"/>
      <c r="Q359" s="222"/>
      <c r="R359" s="283"/>
      <c r="S359" s="157"/>
      <c r="T359" s="37"/>
      <c r="U359" s="223"/>
      <c r="V359" s="223"/>
      <c r="W359" s="223"/>
    </row>
    <row r="360" spans="1:23" ht="12.75">
      <c r="A360" s="8" t="s">
        <v>433</v>
      </c>
      <c r="B360" s="8"/>
      <c r="C360" s="8"/>
      <c r="D360" s="8"/>
      <c r="E360" s="8"/>
      <c r="F360" s="8"/>
      <c r="G360" s="8"/>
      <c r="H360" s="8"/>
      <c r="I360" s="8">
        <v>640</v>
      </c>
      <c r="J360" s="8" t="s">
        <v>168</v>
      </c>
      <c r="K360" s="8" t="s">
        <v>248</v>
      </c>
      <c r="L360" s="8"/>
      <c r="M360" s="18"/>
      <c r="N360" s="18"/>
      <c r="O360" s="18"/>
      <c r="P360" s="18"/>
      <c r="Q360" s="160"/>
      <c r="R360" s="271"/>
      <c r="S360" s="159"/>
      <c r="T360" s="159"/>
      <c r="U360" s="161"/>
      <c r="V360" s="161"/>
      <c r="W360" s="161"/>
    </row>
    <row r="361" spans="1:23" ht="12.75">
      <c r="A361" s="65" t="s">
        <v>434</v>
      </c>
      <c r="I361" s="1">
        <v>640</v>
      </c>
      <c r="J361" s="71">
        <v>4</v>
      </c>
      <c r="K361" s="71" t="s">
        <v>10</v>
      </c>
      <c r="L361" s="71"/>
      <c r="M361" s="84">
        <f aca="true" t="shared" si="115" ref="M361:T362">M362</f>
        <v>0</v>
      </c>
      <c r="N361" s="83">
        <f t="shared" si="115"/>
        <v>0</v>
      </c>
      <c r="O361" s="84">
        <f t="shared" si="115"/>
        <v>0</v>
      </c>
      <c r="P361" s="83">
        <f t="shared" si="115"/>
        <v>0</v>
      </c>
      <c r="Q361" s="144">
        <f t="shared" si="115"/>
        <v>50000</v>
      </c>
      <c r="R361" s="108">
        <f t="shared" si="115"/>
        <v>0</v>
      </c>
      <c r="S361" s="145">
        <f t="shared" si="115"/>
        <v>0</v>
      </c>
      <c r="T361" s="83">
        <f t="shared" si="115"/>
        <v>200000</v>
      </c>
      <c r="U361" s="146" t="e">
        <f aca="true" t="shared" si="116" ref="U361:W365">P361/O361*100</f>
        <v>#DIV/0!</v>
      </c>
      <c r="V361" s="146" t="e">
        <f t="shared" si="116"/>
        <v>#DIV/0!</v>
      </c>
      <c r="W361" s="146">
        <f t="shared" si="116"/>
        <v>0</v>
      </c>
    </row>
    <row r="362" spans="1:23" ht="12.75">
      <c r="A362" s="65" t="s">
        <v>434</v>
      </c>
      <c r="I362" s="1">
        <v>640</v>
      </c>
      <c r="J362" s="25">
        <v>42</v>
      </c>
      <c r="K362" s="25" t="s">
        <v>99</v>
      </c>
      <c r="L362" s="25"/>
      <c r="M362" s="26">
        <f>M363</f>
        <v>0</v>
      </c>
      <c r="N362" s="30">
        <f t="shared" si="115"/>
        <v>0</v>
      </c>
      <c r="O362" s="26">
        <f t="shared" si="115"/>
        <v>0</v>
      </c>
      <c r="P362" s="30">
        <f t="shared" si="115"/>
        <v>0</v>
      </c>
      <c r="Q362" s="148">
        <f t="shared" si="115"/>
        <v>50000</v>
      </c>
      <c r="R362" s="108">
        <f t="shared" si="115"/>
        <v>0</v>
      </c>
      <c r="S362" s="147">
        <f t="shared" si="115"/>
        <v>0</v>
      </c>
      <c r="T362" s="30">
        <f t="shared" si="115"/>
        <v>200000</v>
      </c>
      <c r="U362" s="146" t="e">
        <f t="shared" si="116"/>
        <v>#DIV/0!</v>
      </c>
      <c r="V362" s="146" t="e">
        <f t="shared" si="116"/>
        <v>#DIV/0!</v>
      </c>
      <c r="W362" s="146">
        <f t="shared" si="116"/>
        <v>0</v>
      </c>
    </row>
    <row r="363" spans="1:23" ht="12.75">
      <c r="A363" s="65" t="s">
        <v>434</v>
      </c>
      <c r="I363" s="1">
        <v>640</v>
      </c>
      <c r="J363" s="70">
        <v>421</v>
      </c>
      <c r="K363" s="70" t="s">
        <v>58</v>
      </c>
      <c r="L363" s="70"/>
      <c r="M363" s="26">
        <f>M364+M365</f>
        <v>0</v>
      </c>
      <c r="N363" s="30">
        <f>N364+N365</f>
        <v>0</v>
      </c>
      <c r="O363" s="26">
        <f>O364+O365</f>
        <v>0</v>
      </c>
      <c r="P363" s="30">
        <v>0</v>
      </c>
      <c r="Q363" s="148">
        <f>Q364+Q365</f>
        <v>50000</v>
      </c>
      <c r="R363" s="108">
        <f>R364+R365</f>
        <v>0</v>
      </c>
      <c r="S363" s="147">
        <f>S364+S365</f>
        <v>0</v>
      </c>
      <c r="T363" s="30">
        <f>T364+T365</f>
        <v>200000</v>
      </c>
      <c r="U363" s="146" t="e">
        <f t="shared" si="116"/>
        <v>#DIV/0!</v>
      </c>
      <c r="V363" s="146" t="e">
        <f t="shared" si="116"/>
        <v>#DIV/0!</v>
      </c>
      <c r="W363" s="146">
        <f t="shared" si="116"/>
        <v>0</v>
      </c>
    </row>
    <row r="364" spans="1:23" ht="12.75">
      <c r="A364" s="65" t="s">
        <v>434</v>
      </c>
      <c r="E364" s="1">
        <v>4</v>
      </c>
      <c r="G364" s="1">
        <v>6</v>
      </c>
      <c r="I364" s="1">
        <v>640</v>
      </c>
      <c r="J364" s="25">
        <v>4214</v>
      </c>
      <c r="K364" s="25" t="s">
        <v>361</v>
      </c>
      <c r="L364" s="70"/>
      <c r="M364" s="26">
        <v>0</v>
      </c>
      <c r="N364" s="30">
        <v>0</v>
      </c>
      <c r="O364" s="26">
        <v>0</v>
      </c>
      <c r="P364" s="30">
        <v>0</v>
      </c>
      <c r="Q364" s="148">
        <v>0</v>
      </c>
      <c r="R364" s="108">
        <v>0</v>
      </c>
      <c r="S364" s="147">
        <v>0</v>
      </c>
      <c r="T364" s="30">
        <v>0</v>
      </c>
      <c r="U364" s="146" t="e">
        <f t="shared" si="116"/>
        <v>#DIV/0!</v>
      </c>
      <c r="V364" s="146" t="e">
        <f t="shared" si="116"/>
        <v>#DIV/0!</v>
      </c>
      <c r="W364" s="146" t="e">
        <f t="shared" si="116"/>
        <v>#DIV/0!</v>
      </c>
    </row>
    <row r="365" spans="1:23" ht="13.5" thickBot="1">
      <c r="A365" s="65" t="s">
        <v>434</v>
      </c>
      <c r="E365" s="1">
        <v>4</v>
      </c>
      <c r="G365" s="1">
        <v>6</v>
      </c>
      <c r="I365" s="1">
        <v>640</v>
      </c>
      <c r="J365" s="25">
        <v>4214</v>
      </c>
      <c r="K365" s="25" t="s">
        <v>310</v>
      </c>
      <c r="L365" s="70"/>
      <c r="M365" s="26">
        <v>0</v>
      </c>
      <c r="N365" s="30">
        <v>0</v>
      </c>
      <c r="O365" s="26">
        <v>0</v>
      </c>
      <c r="P365" s="30">
        <v>0</v>
      </c>
      <c r="Q365" s="148">
        <v>50000</v>
      </c>
      <c r="R365" s="108">
        <v>0</v>
      </c>
      <c r="S365" s="147">
        <v>0</v>
      </c>
      <c r="T365" s="30">
        <v>200000</v>
      </c>
      <c r="U365" s="146" t="e">
        <f t="shared" si="116"/>
        <v>#DIV/0!</v>
      </c>
      <c r="V365" s="146" t="e">
        <f t="shared" si="116"/>
        <v>#DIV/0!</v>
      </c>
      <c r="W365" s="146">
        <f t="shared" si="116"/>
        <v>0</v>
      </c>
    </row>
    <row r="366" spans="10:23" ht="12.75">
      <c r="J366" s="196"/>
      <c r="K366" s="196" t="s">
        <v>317</v>
      </c>
      <c r="L366" s="196"/>
      <c r="M366" s="197">
        <f aca="true" t="shared" si="117" ref="M366:R366">M361</f>
        <v>0</v>
      </c>
      <c r="N366" s="197">
        <f>N361</f>
        <v>0</v>
      </c>
      <c r="O366" s="197">
        <f t="shared" si="117"/>
        <v>0</v>
      </c>
      <c r="P366" s="197">
        <f t="shared" si="117"/>
        <v>0</v>
      </c>
      <c r="Q366" s="198">
        <f>Q361</f>
        <v>50000</v>
      </c>
      <c r="R366" s="282">
        <f t="shared" si="117"/>
        <v>0</v>
      </c>
      <c r="S366" s="198">
        <f>S361</f>
        <v>0</v>
      </c>
      <c r="T366" s="197">
        <f>T361</f>
        <v>200000</v>
      </c>
      <c r="U366" s="199"/>
      <c r="V366" s="199"/>
      <c r="W366" s="199"/>
    </row>
    <row r="367" spans="10:23" ht="12.75">
      <c r="J367" s="33"/>
      <c r="K367" s="33"/>
      <c r="L367" s="242"/>
      <c r="M367" s="34"/>
      <c r="N367" s="37"/>
      <c r="O367" s="34"/>
      <c r="P367" s="37"/>
      <c r="Q367" s="222"/>
      <c r="R367" s="283"/>
      <c r="S367" s="157"/>
      <c r="T367" s="37"/>
      <c r="U367" s="223"/>
      <c r="V367" s="223"/>
      <c r="W367" s="223"/>
    </row>
    <row r="368" spans="1:23" ht="12.75">
      <c r="A368" s="8" t="s">
        <v>435</v>
      </c>
      <c r="B368" s="8"/>
      <c r="C368" s="8"/>
      <c r="D368" s="8"/>
      <c r="E368" s="8"/>
      <c r="F368" s="8"/>
      <c r="G368" s="8"/>
      <c r="H368" s="8"/>
      <c r="I368" s="8">
        <v>650</v>
      </c>
      <c r="J368" s="8" t="s">
        <v>146</v>
      </c>
      <c r="K368" s="8" t="s">
        <v>249</v>
      </c>
      <c r="L368" s="8"/>
      <c r="M368" s="18"/>
      <c r="N368" s="18"/>
      <c r="O368" s="18"/>
      <c r="P368" s="18"/>
      <c r="Q368" s="160"/>
      <c r="R368" s="271"/>
      <c r="S368" s="159"/>
      <c r="T368" s="159"/>
      <c r="U368" s="161"/>
      <c r="V368" s="161"/>
      <c r="W368" s="161"/>
    </row>
    <row r="369" spans="1:23" ht="12.75">
      <c r="A369" s="65" t="s">
        <v>435</v>
      </c>
      <c r="I369" s="1">
        <v>650</v>
      </c>
      <c r="J369" s="71">
        <v>3</v>
      </c>
      <c r="K369" s="71" t="s">
        <v>9</v>
      </c>
      <c r="L369" s="71"/>
      <c r="M369" s="84">
        <f aca="true" t="shared" si="118" ref="M369:T369">M370</f>
        <v>0</v>
      </c>
      <c r="N369" s="83">
        <f t="shared" si="118"/>
        <v>67065</v>
      </c>
      <c r="O369" s="27">
        <f t="shared" si="118"/>
        <v>0</v>
      </c>
      <c r="P369" s="27">
        <f t="shared" si="118"/>
        <v>175000</v>
      </c>
      <c r="Q369" s="27">
        <f t="shared" si="118"/>
        <v>0</v>
      </c>
      <c r="R369" s="108">
        <f t="shared" si="118"/>
        <v>162000</v>
      </c>
      <c r="S369" s="145">
        <f t="shared" si="118"/>
        <v>0</v>
      </c>
      <c r="T369" s="83">
        <f t="shared" si="118"/>
        <v>50000</v>
      </c>
      <c r="U369" s="146" t="e">
        <f aca="true" t="shared" si="119" ref="U369:U393">P369/O369*100</f>
        <v>#DIV/0!</v>
      </c>
      <c r="V369" s="146">
        <f aca="true" t="shared" si="120" ref="V369:V393">Q369/P369*100</f>
        <v>0</v>
      </c>
      <c r="W369" s="146" t="e">
        <f aca="true" t="shared" si="121" ref="W369:W393">R369/Q369*100</f>
        <v>#DIV/0!</v>
      </c>
    </row>
    <row r="370" spans="1:23" ht="12.75">
      <c r="A370" s="65" t="s">
        <v>435</v>
      </c>
      <c r="I370" s="1">
        <v>650</v>
      </c>
      <c r="J370" s="25">
        <v>32</v>
      </c>
      <c r="K370" s="32" t="s">
        <v>41</v>
      </c>
      <c r="L370" s="31"/>
      <c r="M370" s="26">
        <f>M371+M372+M373+M385+M386+M387+M388</f>
        <v>0</v>
      </c>
      <c r="N370" s="30">
        <f aca="true" t="shared" si="122" ref="N370:T370">N371+N372+N373</f>
        <v>67065</v>
      </c>
      <c r="O370" s="308">
        <f>O371+O372+O373+O374+O375+O376+O377+O378+O380+O381+O382+O379</f>
        <v>0</v>
      </c>
      <c r="P370" s="308">
        <f>P371+P372+P373+P374+P375+P376+P377+P378+P380+P381+P382+P379</f>
        <v>175000</v>
      </c>
      <c r="Q370" s="308">
        <f>Q371+Q372+Q373+Q374+Q375+Q376+Q377+Q378+Q380+Q381+Q382+Q379</f>
        <v>0</v>
      </c>
      <c r="R370" s="108">
        <f>R371+R372+R373+R374+R375+R376+R377+R378+R380+R381+R382+R379</f>
        <v>162000</v>
      </c>
      <c r="S370" s="147">
        <f t="shared" si="122"/>
        <v>0</v>
      </c>
      <c r="T370" s="30">
        <f t="shared" si="122"/>
        <v>50000</v>
      </c>
      <c r="U370" s="146" t="e">
        <f t="shared" si="119"/>
        <v>#DIV/0!</v>
      </c>
      <c r="V370" s="146">
        <f t="shared" si="120"/>
        <v>0</v>
      </c>
      <c r="W370" s="146" t="e">
        <f t="shared" si="121"/>
        <v>#DIV/0!</v>
      </c>
    </row>
    <row r="371" spans="1:23" ht="12.75" hidden="1">
      <c r="A371" s="65" t="s">
        <v>435</v>
      </c>
      <c r="C371" s="1">
        <v>2</v>
      </c>
      <c r="D371" s="1">
        <v>3</v>
      </c>
      <c r="E371" s="1">
        <v>4</v>
      </c>
      <c r="I371" s="1">
        <v>650</v>
      </c>
      <c r="J371" s="25">
        <v>3237</v>
      </c>
      <c r="K371" s="25" t="s">
        <v>312</v>
      </c>
      <c r="L371" s="25"/>
      <c r="M371" s="26">
        <v>0</v>
      </c>
      <c r="N371" s="30">
        <v>0</v>
      </c>
      <c r="O371" s="30">
        <v>0</v>
      </c>
      <c r="P371" s="30">
        <v>0</v>
      </c>
      <c r="Q371" s="148">
        <v>0</v>
      </c>
      <c r="R371" s="108">
        <v>0</v>
      </c>
      <c r="S371" s="147">
        <v>0</v>
      </c>
      <c r="T371" s="30">
        <v>0</v>
      </c>
      <c r="U371" s="146" t="e">
        <f t="shared" si="119"/>
        <v>#DIV/0!</v>
      </c>
      <c r="V371" s="146" t="e">
        <f t="shared" si="120"/>
        <v>#DIV/0!</v>
      </c>
      <c r="W371" s="146" t="e">
        <f t="shared" si="121"/>
        <v>#DIV/0!</v>
      </c>
    </row>
    <row r="372" spans="1:23" s="315" customFormat="1" ht="12.75">
      <c r="A372" s="381" t="s">
        <v>435</v>
      </c>
      <c r="C372" s="315">
        <v>2</v>
      </c>
      <c r="D372" s="315">
        <v>3</v>
      </c>
      <c r="E372" s="315">
        <v>4</v>
      </c>
      <c r="I372" s="315">
        <v>650</v>
      </c>
      <c r="J372" s="306">
        <v>3237</v>
      </c>
      <c r="K372" s="306" t="s">
        <v>311</v>
      </c>
      <c r="L372" s="306"/>
      <c r="M372" s="307">
        <v>0</v>
      </c>
      <c r="N372" s="308">
        <v>5240</v>
      </c>
      <c r="O372" s="308">
        <v>0</v>
      </c>
      <c r="P372" s="308">
        <v>0</v>
      </c>
      <c r="Q372" s="383">
        <v>0</v>
      </c>
      <c r="R372" s="104">
        <v>50000</v>
      </c>
      <c r="S372" s="384">
        <v>0</v>
      </c>
      <c r="T372" s="308">
        <v>50000</v>
      </c>
      <c r="U372" s="380" t="e">
        <f t="shared" si="119"/>
        <v>#DIV/0!</v>
      </c>
      <c r="V372" s="380" t="e">
        <f t="shared" si="120"/>
        <v>#DIV/0!</v>
      </c>
      <c r="W372" s="380" t="e">
        <f t="shared" si="121"/>
        <v>#DIV/0!</v>
      </c>
    </row>
    <row r="373" spans="1:23" s="315" customFormat="1" ht="12.75">
      <c r="A373" s="381" t="s">
        <v>435</v>
      </c>
      <c r="C373" s="315">
        <v>2</v>
      </c>
      <c r="D373" s="315">
        <v>3</v>
      </c>
      <c r="E373" s="315">
        <v>4</v>
      </c>
      <c r="I373" s="315">
        <v>650</v>
      </c>
      <c r="J373" s="306">
        <v>3237</v>
      </c>
      <c r="K373" s="306" t="s">
        <v>507</v>
      </c>
      <c r="L373" s="306"/>
      <c r="M373" s="307">
        <v>0</v>
      </c>
      <c r="N373" s="308">
        <v>61825</v>
      </c>
      <c r="O373" s="308">
        <v>0</v>
      </c>
      <c r="P373" s="308">
        <v>175000</v>
      </c>
      <c r="Q373" s="383">
        <v>0</v>
      </c>
      <c r="R373" s="104">
        <v>20000</v>
      </c>
      <c r="S373" s="384">
        <v>0</v>
      </c>
      <c r="T373" s="308">
        <v>0</v>
      </c>
      <c r="U373" s="380" t="e">
        <f t="shared" si="119"/>
        <v>#DIV/0!</v>
      </c>
      <c r="V373" s="380">
        <f t="shared" si="120"/>
        <v>0</v>
      </c>
      <c r="W373" s="380" t="e">
        <f t="shared" si="121"/>
        <v>#DIV/0!</v>
      </c>
    </row>
    <row r="374" spans="1:23" s="315" customFormat="1" ht="12.75">
      <c r="A374" s="381" t="s">
        <v>435</v>
      </c>
      <c r="C374" s="315">
        <v>2</v>
      </c>
      <c r="D374" s="315">
        <v>3</v>
      </c>
      <c r="E374" s="315">
        <v>4</v>
      </c>
      <c r="I374" s="315">
        <v>650</v>
      </c>
      <c r="J374" s="306">
        <v>3237</v>
      </c>
      <c r="K374" s="306" t="s">
        <v>576</v>
      </c>
      <c r="L374" s="306"/>
      <c r="M374" s="387"/>
      <c r="N374" s="388">
        <v>0</v>
      </c>
      <c r="O374" s="388">
        <v>0</v>
      </c>
      <c r="P374" s="388">
        <v>0</v>
      </c>
      <c r="Q374" s="383">
        <v>0</v>
      </c>
      <c r="R374" s="133">
        <v>35000</v>
      </c>
      <c r="S374" s="384">
        <v>0</v>
      </c>
      <c r="T374" s="308">
        <v>0</v>
      </c>
      <c r="U374" s="380" t="e">
        <f t="shared" si="119"/>
        <v>#DIV/0!</v>
      </c>
      <c r="V374" s="380" t="e">
        <f t="shared" si="120"/>
        <v>#DIV/0!</v>
      </c>
      <c r="W374" s="380" t="e">
        <f t="shared" si="121"/>
        <v>#DIV/0!</v>
      </c>
    </row>
    <row r="375" spans="1:23" s="315" customFormat="1" ht="12.75">
      <c r="A375" s="381" t="s">
        <v>435</v>
      </c>
      <c r="C375" s="315">
        <v>2</v>
      </c>
      <c r="D375" s="315">
        <v>3</v>
      </c>
      <c r="E375" s="315">
        <v>4</v>
      </c>
      <c r="I375" s="315">
        <v>650</v>
      </c>
      <c r="J375" s="306">
        <v>3237</v>
      </c>
      <c r="K375" s="306" t="s">
        <v>577</v>
      </c>
      <c r="L375" s="306"/>
      <c r="M375" s="387"/>
      <c r="N375" s="388">
        <v>0</v>
      </c>
      <c r="O375" s="388">
        <v>0</v>
      </c>
      <c r="P375" s="388">
        <v>0</v>
      </c>
      <c r="Q375" s="383">
        <v>0</v>
      </c>
      <c r="R375" s="133">
        <v>8000</v>
      </c>
      <c r="S375" s="384">
        <v>0</v>
      </c>
      <c r="T375" s="308">
        <v>0</v>
      </c>
      <c r="U375" s="380"/>
      <c r="V375" s="380"/>
      <c r="W375" s="380"/>
    </row>
    <row r="376" spans="1:23" s="315" customFormat="1" ht="12.75">
      <c r="A376" s="381" t="s">
        <v>435</v>
      </c>
      <c r="C376" s="315">
        <v>2</v>
      </c>
      <c r="D376" s="315">
        <v>3</v>
      </c>
      <c r="E376" s="315">
        <v>4</v>
      </c>
      <c r="I376" s="315">
        <v>650</v>
      </c>
      <c r="J376" s="306">
        <v>3237</v>
      </c>
      <c r="K376" s="306" t="s">
        <v>578</v>
      </c>
      <c r="L376" s="306"/>
      <c r="M376" s="387"/>
      <c r="N376" s="388">
        <v>0</v>
      </c>
      <c r="O376" s="388">
        <v>0</v>
      </c>
      <c r="P376" s="388">
        <v>0</v>
      </c>
      <c r="Q376" s="383">
        <v>0</v>
      </c>
      <c r="R376" s="133">
        <v>8000</v>
      </c>
      <c r="S376" s="384">
        <v>0</v>
      </c>
      <c r="T376" s="308">
        <v>0</v>
      </c>
      <c r="U376" s="380"/>
      <c r="V376" s="380"/>
      <c r="W376" s="380"/>
    </row>
    <row r="377" spans="1:23" s="315" customFormat="1" ht="12.75">
      <c r="A377" s="381" t="s">
        <v>435</v>
      </c>
      <c r="C377" s="315">
        <v>2</v>
      </c>
      <c r="D377" s="315">
        <v>3</v>
      </c>
      <c r="E377" s="315">
        <v>4</v>
      </c>
      <c r="I377" s="315">
        <v>650</v>
      </c>
      <c r="J377" s="306">
        <v>3237</v>
      </c>
      <c r="K377" s="306" t="s">
        <v>579</v>
      </c>
      <c r="L377" s="306"/>
      <c r="M377" s="387"/>
      <c r="N377" s="388">
        <v>0</v>
      </c>
      <c r="O377" s="388">
        <v>0</v>
      </c>
      <c r="P377" s="388">
        <v>0</v>
      </c>
      <c r="Q377" s="383">
        <v>0</v>
      </c>
      <c r="R377" s="133">
        <v>8000</v>
      </c>
      <c r="S377" s="384">
        <v>0</v>
      </c>
      <c r="T377" s="308">
        <v>0</v>
      </c>
      <c r="U377" s="380"/>
      <c r="V377" s="380"/>
      <c r="W377" s="380"/>
    </row>
    <row r="378" spans="1:23" s="315" customFormat="1" ht="12.75">
      <c r="A378" s="381" t="s">
        <v>435</v>
      </c>
      <c r="C378" s="315">
        <v>2</v>
      </c>
      <c r="D378" s="315">
        <v>3</v>
      </c>
      <c r="E378" s="315">
        <v>4</v>
      </c>
      <c r="I378" s="315">
        <v>650</v>
      </c>
      <c r="J378" s="306">
        <v>3237</v>
      </c>
      <c r="K378" s="306" t="s">
        <v>580</v>
      </c>
      <c r="L378" s="306"/>
      <c r="M378" s="387"/>
      <c r="N378" s="388">
        <v>0</v>
      </c>
      <c r="O378" s="388">
        <v>0</v>
      </c>
      <c r="P378" s="388">
        <v>0</v>
      </c>
      <c r="Q378" s="383">
        <v>0</v>
      </c>
      <c r="R378" s="133">
        <v>8000</v>
      </c>
      <c r="S378" s="384">
        <v>0</v>
      </c>
      <c r="T378" s="308">
        <v>0</v>
      </c>
      <c r="U378" s="380"/>
      <c r="V378" s="380"/>
      <c r="W378" s="380"/>
    </row>
    <row r="379" spans="1:23" s="315" customFormat="1" ht="12.75">
      <c r="A379" s="381"/>
      <c r="J379" s="306">
        <v>3237</v>
      </c>
      <c r="K379" s="306" t="s">
        <v>584</v>
      </c>
      <c r="L379" s="306"/>
      <c r="M379" s="387"/>
      <c r="N379" s="388">
        <v>0</v>
      </c>
      <c r="O379" s="388">
        <v>0</v>
      </c>
      <c r="P379" s="388">
        <v>0</v>
      </c>
      <c r="Q379" s="383">
        <v>0</v>
      </c>
      <c r="R379" s="133">
        <v>8000</v>
      </c>
      <c r="S379" s="384">
        <v>0</v>
      </c>
      <c r="T379" s="308">
        <v>0</v>
      </c>
      <c r="U379" s="380"/>
      <c r="V379" s="380"/>
      <c r="W379" s="380"/>
    </row>
    <row r="380" spans="1:23" s="315" customFormat="1" ht="12.75">
      <c r="A380" s="381" t="s">
        <v>435</v>
      </c>
      <c r="C380" s="315">
        <v>2</v>
      </c>
      <c r="D380" s="315">
        <v>3</v>
      </c>
      <c r="E380" s="315">
        <v>4</v>
      </c>
      <c r="I380" s="315">
        <v>650</v>
      </c>
      <c r="J380" s="306">
        <v>3237</v>
      </c>
      <c r="K380" s="306" t="s">
        <v>581</v>
      </c>
      <c r="L380" s="306"/>
      <c r="M380" s="387"/>
      <c r="N380" s="388">
        <v>0</v>
      </c>
      <c r="O380" s="388">
        <v>0</v>
      </c>
      <c r="P380" s="388">
        <v>0</v>
      </c>
      <c r="Q380" s="383">
        <v>0</v>
      </c>
      <c r="R380" s="133">
        <v>8000</v>
      </c>
      <c r="S380" s="384">
        <v>0</v>
      </c>
      <c r="T380" s="308">
        <v>0</v>
      </c>
      <c r="U380" s="380"/>
      <c r="V380" s="380"/>
      <c r="W380" s="380"/>
    </row>
    <row r="381" spans="1:23" s="315" customFormat="1" ht="12.75">
      <c r="A381" s="381" t="s">
        <v>435</v>
      </c>
      <c r="C381" s="315">
        <v>2</v>
      </c>
      <c r="D381" s="315">
        <v>3</v>
      </c>
      <c r="E381" s="315">
        <v>4</v>
      </c>
      <c r="I381" s="315">
        <v>650</v>
      </c>
      <c r="J381" s="306">
        <v>3237</v>
      </c>
      <c r="K381" s="306" t="s">
        <v>582</v>
      </c>
      <c r="L381" s="306"/>
      <c r="M381" s="387"/>
      <c r="N381" s="388">
        <v>0</v>
      </c>
      <c r="O381" s="388">
        <v>0</v>
      </c>
      <c r="P381" s="388">
        <v>0</v>
      </c>
      <c r="Q381" s="383">
        <v>0</v>
      </c>
      <c r="R381" s="133">
        <v>4000</v>
      </c>
      <c r="S381" s="384">
        <v>0</v>
      </c>
      <c r="T381" s="308">
        <v>0</v>
      </c>
      <c r="U381" s="380"/>
      <c r="V381" s="380"/>
      <c r="W381" s="380"/>
    </row>
    <row r="382" spans="1:23" s="315" customFormat="1" ht="12.75">
      <c r="A382" s="381" t="s">
        <v>435</v>
      </c>
      <c r="C382" s="315">
        <v>2</v>
      </c>
      <c r="D382" s="315">
        <v>3</v>
      </c>
      <c r="E382" s="315">
        <v>4</v>
      </c>
      <c r="I382" s="315">
        <v>650</v>
      </c>
      <c r="J382" s="306">
        <v>3237</v>
      </c>
      <c r="K382" s="306" t="s">
        <v>583</v>
      </c>
      <c r="L382" s="306"/>
      <c r="M382" s="387"/>
      <c r="N382" s="388">
        <v>0</v>
      </c>
      <c r="O382" s="388">
        <v>0</v>
      </c>
      <c r="P382" s="388">
        <v>0</v>
      </c>
      <c r="Q382" s="383">
        <v>0</v>
      </c>
      <c r="R382" s="133">
        <v>5000</v>
      </c>
      <c r="S382" s="384">
        <v>0</v>
      </c>
      <c r="T382" s="308">
        <v>0</v>
      </c>
      <c r="U382" s="380"/>
      <c r="V382" s="380"/>
      <c r="W382" s="380"/>
    </row>
    <row r="383" spans="1:23" s="315" customFormat="1" ht="12.75">
      <c r="A383" s="381" t="s">
        <v>435</v>
      </c>
      <c r="I383" s="315">
        <v>650</v>
      </c>
      <c r="J383" s="370">
        <v>4</v>
      </c>
      <c r="K383" s="370" t="s">
        <v>10</v>
      </c>
      <c r="L383" s="370"/>
      <c r="M383" s="387">
        <f aca="true" t="shared" si="123" ref="M383:T383">M384</f>
        <v>0</v>
      </c>
      <c r="N383" s="388">
        <f t="shared" si="123"/>
        <v>0</v>
      </c>
      <c r="O383" s="390">
        <f t="shared" si="123"/>
        <v>30000</v>
      </c>
      <c r="P383" s="388">
        <f t="shared" si="123"/>
        <v>218000</v>
      </c>
      <c r="Q383" s="383">
        <f t="shared" si="123"/>
        <v>0</v>
      </c>
      <c r="R383" s="133">
        <f t="shared" si="123"/>
        <v>706000</v>
      </c>
      <c r="S383" s="384">
        <f t="shared" si="123"/>
        <v>0</v>
      </c>
      <c r="T383" s="308">
        <f t="shared" si="123"/>
        <v>0</v>
      </c>
      <c r="U383" s="380">
        <f t="shared" si="119"/>
        <v>726.6666666666666</v>
      </c>
      <c r="V383" s="380">
        <f t="shared" si="120"/>
        <v>0</v>
      </c>
      <c r="W383" s="380" t="e">
        <f t="shared" si="121"/>
        <v>#DIV/0!</v>
      </c>
    </row>
    <row r="384" spans="1:23" s="315" customFormat="1" ht="12.75">
      <c r="A384" s="381" t="s">
        <v>435</v>
      </c>
      <c r="I384" s="315">
        <v>650</v>
      </c>
      <c r="J384" s="306">
        <v>42</v>
      </c>
      <c r="K384" s="306" t="s">
        <v>99</v>
      </c>
      <c r="L384" s="306"/>
      <c r="M384" s="387">
        <f>M385+M386+M387+M388</f>
        <v>0</v>
      </c>
      <c r="N384" s="388">
        <f>N385+N386+N387+N388</f>
        <v>0</v>
      </c>
      <c r="O384" s="388">
        <f>O385+O386+O387+O388+O393</f>
        <v>30000</v>
      </c>
      <c r="P384" s="388">
        <f>P385+P386+P387+P388</f>
        <v>218000</v>
      </c>
      <c r="Q384" s="383">
        <f>Q385+Q386+Q387+Q388+Q393</f>
        <v>0</v>
      </c>
      <c r="R384" s="133">
        <f>R385+R386+R387+R388+R389+R390+R391+R392+R393</f>
        <v>706000</v>
      </c>
      <c r="S384" s="384">
        <f>S385+S386+S387+S388</f>
        <v>0</v>
      </c>
      <c r="T384" s="308">
        <f>T385+T386+T387+T388</f>
        <v>0</v>
      </c>
      <c r="U384" s="380">
        <f t="shared" si="119"/>
        <v>726.6666666666666</v>
      </c>
      <c r="V384" s="380">
        <f t="shared" si="120"/>
        <v>0</v>
      </c>
      <c r="W384" s="380" t="e">
        <f t="shared" si="121"/>
        <v>#DIV/0!</v>
      </c>
    </row>
    <row r="385" spans="1:23" s="315" customFormat="1" ht="12.75">
      <c r="A385" s="381" t="s">
        <v>435</v>
      </c>
      <c r="E385" s="315">
        <v>4</v>
      </c>
      <c r="G385" s="315">
        <v>6</v>
      </c>
      <c r="I385" s="315">
        <v>650</v>
      </c>
      <c r="J385" s="386">
        <v>4264</v>
      </c>
      <c r="K385" s="306" t="s">
        <v>585</v>
      </c>
      <c r="L385" s="386"/>
      <c r="M385" s="387">
        <v>0</v>
      </c>
      <c r="N385" s="388">
        <v>0</v>
      </c>
      <c r="O385" s="388">
        <v>0</v>
      </c>
      <c r="P385" s="388">
        <v>218000</v>
      </c>
      <c r="Q385" s="383">
        <v>0</v>
      </c>
      <c r="R385" s="133">
        <v>210000</v>
      </c>
      <c r="S385" s="384">
        <v>0</v>
      </c>
      <c r="T385" s="308">
        <v>0</v>
      </c>
      <c r="U385" s="380" t="e">
        <f t="shared" si="119"/>
        <v>#DIV/0!</v>
      </c>
      <c r="V385" s="380">
        <f t="shared" si="120"/>
        <v>0</v>
      </c>
      <c r="W385" s="380" t="e">
        <f t="shared" si="121"/>
        <v>#DIV/0!</v>
      </c>
    </row>
    <row r="386" spans="1:23" s="315" customFormat="1" ht="12.75">
      <c r="A386" s="381" t="s">
        <v>435</v>
      </c>
      <c r="E386" s="315">
        <v>4</v>
      </c>
      <c r="G386" s="315">
        <v>6</v>
      </c>
      <c r="I386" s="315">
        <v>650</v>
      </c>
      <c r="J386" s="386">
        <v>4264</v>
      </c>
      <c r="K386" s="306" t="s">
        <v>586</v>
      </c>
      <c r="L386" s="386"/>
      <c r="M386" s="387">
        <v>0</v>
      </c>
      <c r="N386" s="388">
        <v>0</v>
      </c>
      <c r="O386" s="388">
        <v>0</v>
      </c>
      <c r="P386" s="388">
        <v>0</v>
      </c>
      <c r="Q386" s="383">
        <v>0</v>
      </c>
      <c r="R386" s="133">
        <v>80000</v>
      </c>
      <c r="S386" s="384">
        <v>0</v>
      </c>
      <c r="T386" s="308">
        <v>0</v>
      </c>
      <c r="U386" s="380" t="e">
        <f t="shared" si="119"/>
        <v>#DIV/0!</v>
      </c>
      <c r="V386" s="380" t="e">
        <f t="shared" si="120"/>
        <v>#DIV/0!</v>
      </c>
      <c r="W386" s="380" t="e">
        <f t="shared" si="121"/>
        <v>#DIV/0!</v>
      </c>
    </row>
    <row r="387" spans="1:23" s="315" customFormat="1" ht="12.75">
      <c r="A387" s="381" t="s">
        <v>435</v>
      </c>
      <c r="E387" s="315">
        <v>4</v>
      </c>
      <c r="G387" s="315">
        <v>6</v>
      </c>
      <c r="I387" s="315">
        <v>650</v>
      </c>
      <c r="J387" s="386">
        <v>4264</v>
      </c>
      <c r="K387" s="306" t="s">
        <v>528</v>
      </c>
      <c r="L387" s="386"/>
      <c r="M387" s="387">
        <v>0</v>
      </c>
      <c r="N387" s="388">
        <v>0</v>
      </c>
      <c r="O387" s="388">
        <v>30000</v>
      </c>
      <c r="P387" s="388">
        <v>0</v>
      </c>
      <c r="Q387" s="383">
        <v>0</v>
      </c>
      <c r="R387" s="133">
        <v>0</v>
      </c>
      <c r="S387" s="384">
        <v>0</v>
      </c>
      <c r="T387" s="308">
        <v>0</v>
      </c>
      <c r="U387" s="380">
        <f t="shared" si="119"/>
        <v>0</v>
      </c>
      <c r="V387" s="380" t="e">
        <f t="shared" si="120"/>
        <v>#DIV/0!</v>
      </c>
      <c r="W387" s="380" t="e">
        <f t="shared" si="121"/>
        <v>#DIV/0!</v>
      </c>
    </row>
    <row r="388" spans="1:23" s="315" customFormat="1" ht="12.75">
      <c r="A388" s="381" t="s">
        <v>435</v>
      </c>
      <c r="E388" s="315">
        <v>4</v>
      </c>
      <c r="G388" s="315">
        <v>6</v>
      </c>
      <c r="I388" s="315">
        <v>650</v>
      </c>
      <c r="J388" s="386">
        <v>4264</v>
      </c>
      <c r="K388" s="306" t="s">
        <v>587</v>
      </c>
      <c r="L388" s="386"/>
      <c r="M388" s="387">
        <v>0</v>
      </c>
      <c r="N388" s="388">
        <v>0</v>
      </c>
      <c r="O388" s="388">
        <v>0</v>
      </c>
      <c r="P388" s="388">
        <v>0</v>
      </c>
      <c r="Q388" s="383">
        <v>0</v>
      </c>
      <c r="R388" s="133">
        <v>80000</v>
      </c>
      <c r="S388" s="384">
        <v>0</v>
      </c>
      <c r="T388" s="308">
        <v>0</v>
      </c>
      <c r="U388" s="380" t="e">
        <f t="shared" si="119"/>
        <v>#DIV/0!</v>
      </c>
      <c r="V388" s="380" t="e">
        <f t="shared" si="120"/>
        <v>#DIV/0!</v>
      </c>
      <c r="W388" s="380" t="e">
        <f t="shared" si="121"/>
        <v>#DIV/0!</v>
      </c>
    </row>
    <row r="389" spans="1:23" s="315" customFormat="1" ht="12.75">
      <c r="A389" s="381" t="s">
        <v>435</v>
      </c>
      <c r="E389" s="315">
        <v>4</v>
      </c>
      <c r="G389" s="315">
        <v>6</v>
      </c>
      <c r="I389" s="315">
        <v>650</v>
      </c>
      <c r="J389" s="386">
        <v>4264</v>
      </c>
      <c r="K389" s="306" t="s">
        <v>588</v>
      </c>
      <c r="L389" s="386"/>
      <c r="M389" s="387"/>
      <c r="N389" s="388">
        <v>0</v>
      </c>
      <c r="O389" s="388">
        <v>0</v>
      </c>
      <c r="P389" s="388">
        <v>0</v>
      </c>
      <c r="Q389" s="383">
        <v>0</v>
      </c>
      <c r="R389" s="133">
        <v>30000</v>
      </c>
      <c r="S389" s="384">
        <v>0</v>
      </c>
      <c r="T389" s="308">
        <v>0</v>
      </c>
      <c r="U389" s="380"/>
      <c r="V389" s="380"/>
      <c r="W389" s="380"/>
    </row>
    <row r="390" spans="1:23" s="315" customFormat="1" ht="12.75">
      <c r="A390" s="381" t="s">
        <v>435</v>
      </c>
      <c r="E390" s="315">
        <v>4</v>
      </c>
      <c r="G390" s="315">
        <v>6</v>
      </c>
      <c r="I390" s="315">
        <v>650</v>
      </c>
      <c r="J390" s="386">
        <v>4264</v>
      </c>
      <c r="K390" s="306" t="s">
        <v>589</v>
      </c>
      <c r="L390" s="386"/>
      <c r="M390" s="387"/>
      <c r="N390" s="388">
        <v>0</v>
      </c>
      <c r="O390" s="388">
        <v>0</v>
      </c>
      <c r="P390" s="388">
        <v>0</v>
      </c>
      <c r="Q390" s="383">
        <v>0</v>
      </c>
      <c r="R390" s="133">
        <v>150000</v>
      </c>
      <c r="S390" s="384">
        <v>0</v>
      </c>
      <c r="T390" s="308">
        <v>0</v>
      </c>
      <c r="U390" s="380"/>
      <c r="V390" s="380"/>
      <c r="W390" s="380"/>
    </row>
    <row r="391" spans="1:23" s="315" customFormat="1" ht="12.75">
      <c r="A391" s="381" t="s">
        <v>435</v>
      </c>
      <c r="E391" s="315">
        <v>4</v>
      </c>
      <c r="G391" s="315">
        <v>6</v>
      </c>
      <c r="I391" s="315">
        <v>650</v>
      </c>
      <c r="J391" s="386">
        <v>4264</v>
      </c>
      <c r="K391" s="306" t="s">
        <v>590</v>
      </c>
      <c r="L391" s="386"/>
      <c r="M391" s="387"/>
      <c r="N391" s="388">
        <v>0</v>
      </c>
      <c r="O391" s="388">
        <v>0</v>
      </c>
      <c r="P391" s="388">
        <v>0</v>
      </c>
      <c r="Q391" s="383">
        <v>0</v>
      </c>
      <c r="R391" s="133">
        <v>35000</v>
      </c>
      <c r="S391" s="384">
        <v>0</v>
      </c>
      <c r="T391" s="308">
        <v>0</v>
      </c>
      <c r="U391" s="380"/>
      <c r="V391" s="380"/>
      <c r="W391" s="380"/>
    </row>
    <row r="392" spans="1:23" s="315" customFormat="1" ht="12.75">
      <c r="A392" s="381" t="s">
        <v>435</v>
      </c>
      <c r="E392" s="315">
        <v>4</v>
      </c>
      <c r="G392" s="315">
        <v>6</v>
      </c>
      <c r="I392" s="315">
        <v>650</v>
      </c>
      <c r="J392" s="386">
        <v>4264</v>
      </c>
      <c r="K392" s="306" t="s">
        <v>591</v>
      </c>
      <c r="L392" s="386"/>
      <c r="M392" s="387"/>
      <c r="N392" s="388">
        <v>0</v>
      </c>
      <c r="O392" s="388">
        <v>0</v>
      </c>
      <c r="P392" s="388">
        <v>0</v>
      </c>
      <c r="Q392" s="383">
        <v>0</v>
      </c>
      <c r="R392" s="133">
        <v>86000</v>
      </c>
      <c r="S392" s="384">
        <v>0</v>
      </c>
      <c r="T392" s="308">
        <v>0</v>
      </c>
      <c r="U392" s="380"/>
      <c r="V392" s="380"/>
      <c r="W392" s="380"/>
    </row>
    <row r="393" spans="1:23" ht="13.5" thickBot="1">
      <c r="A393" s="65" t="s">
        <v>435</v>
      </c>
      <c r="E393" s="1">
        <v>4</v>
      </c>
      <c r="G393" s="1">
        <v>6</v>
      </c>
      <c r="I393" s="1">
        <v>650</v>
      </c>
      <c r="J393" s="57">
        <v>4264</v>
      </c>
      <c r="K393" s="25" t="s">
        <v>592</v>
      </c>
      <c r="L393" s="57"/>
      <c r="M393" s="58">
        <v>0</v>
      </c>
      <c r="N393" s="63">
        <v>0</v>
      </c>
      <c r="O393" s="63">
        <v>0</v>
      </c>
      <c r="P393" s="63">
        <v>0</v>
      </c>
      <c r="Q393" s="148">
        <v>0</v>
      </c>
      <c r="R393" s="284">
        <v>35000</v>
      </c>
      <c r="S393" s="147">
        <v>0</v>
      </c>
      <c r="T393" s="30">
        <v>0</v>
      </c>
      <c r="U393" s="146" t="e">
        <f t="shared" si="119"/>
        <v>#DIV/0!</v>
      </c>
      <c r="V393" s="146" t="e">
        <f t="shared" si="120"/>
        <v>#DIV/0!</v>
      </c>
      <c r="W393" s="146" t="e">
        <f t="shared" si="121"/>
        <v>#DIV/0!</v>
      </c>
    </row>
    <row r="394" spans="10:23" ht="12.75">
      <c r="J394" s="196"/>
      <c r="K394" s="196" t="s">
        <v>317</v>
      </c>
      <c r="L394" s="196"/>
      <c r="M394" s="197">
        <f aca="true" t="shared" si="124" ref="M394:T394">M369+M383</f>
        <v>0</v>
      </c>
      <c r="N394" s="197">
        <f t="shared" si="124"/>
        <v>67065</v>
      </c>
      <c r="O394" s="197">
        <f t="shared" si="124"/>
        <v>30000</v>
      </c>
      <c r="P394" s="197">
        <f t="shared" si="124"/>
        <v>393000</v>
      </c>
      <c r="Q394" s="198">
        <f t="shared" si="124"/>
        <v>0</v>
      </c>
      <c r="R394" s="282">
        <f t="shared" si="124"/>
        <v>868000</v>
      </c>
      <c r="S394" s="198">
        <f t="shared" si="124"/>
        <v>0</v>
      </c>
      <c r="T394" s="197">
        <f t="shared" si="124"/>
        <v>50000</v>
      </c>
      <c r="U394" s="199"/>
      <c r="V394" s="199"/>
      <c r="W394" s="199"/>
    </row>
    <row r="395" spans="10:23" ht="12.75">
      <c r="J395" s="33"/>
      <c r="K395" s="33"/>
      <c r="L395" s="33"/>
      <c r="M395" s="34"/>
      <c r="N395" s="37"/>
      <c r="O395" s="34"/>
      <c r="P395" s="37"/>
      <c r="Q395" s="222"/>
      <c r="R395" s="283"/>
      <c r="S395" s="157"/>
      <c r="T395" s="37"/>
      <c r="U395" s="223"/>
      <c r="V395" s="223"/>
      <c r="W395" s="223"/>
    </row>
    <row r="396" spans="1:23" ht="12.75">
      <c r="A396" s="7" t="s">
        <v>397</v>
      </c>
      <c r="B396" s="7"/>
      <c r="C396" s="7"/>
      <c r="D396" s="7"/>
      <c r="E396" s="7"/>
      <c r="F396" s="7"/>
      <c r="G396" s="7"/>
      <c r="H396" s="7"/>
      <c r="I396" s="7"/>
      <c r="J396" s="141" t="s">
        <v>170</v>
      </c>
      <c r="K396" s="141" t="s">
        <v>169</v>
      </c>
      <c r="L396" s="141"/>
      <c r="M396" s="17"/>
      <c r="N396" s="17"/>
      <c r="O396" s="17"/>
      <c r="P396" s="17"/>
      <c r="Q396" s="166"/>
      <c r="R396" s="273"/>
      <c r="S396" s="165"/>
      <c r="T396" s="165"/>
      <c r="U396" s="167"/>
      <c r="V396" s="167"/>
      <c r="W396" s="167"/>
    </row>
    <row r="397" spans="1:23" ht="12.75">
      <c r="A397" s="8" t="s">
        <v>436</v>
      </c>
      <c r="B397" s="8"/>
      <c r="C397" s="8"/>
      <c r="D397" s="8"/>
      <c r="E397" s="8"/>
      <c r="F397" s="8"/>
      <c r="G397" s="8"/>
      <c r="H397" s="8"/>
      <c r="I397" s="8">
        <v>510</v>
      </c>
      <c r="J397" s="8" t="s">
        <v>138</v>
      </c>
      <c r="K397" s="8" t="s">
        <v>171</v>
      </c>
      <c r="L397" s="8"/>
      <c r="M397" s="18"/>
      <c r="N397" s="18"/>
      <c r="O397" s="18"/>
      <c r="P397" s="18"/>
      <c r="Q397" s="160"/>
      <c r="R397" s="271"/>
      <c r="S397" s="159"/>
      <c r="T397" s="159"/>
      <c r="U397" s="161"/>
      <c r="V397" s="161"/>
      <c r="W397" s="161"/>
    </row>
    <row r="398" spans="1:23" ht="12.75">
      <c r="A398" s="65" t="s">
        <v>437</v>
      </c>
      <c r="I398" s="1">
        <v>510</v>
      </c>
      <c r="J398" s="71">
        <v>3</v>
      </c>
      <c r="K398" s="71" t="s">
        <v>9</v>
      </c>
      <c r="L398" s="71"/>
      <c r="M398" s="84">
        <f aca="true" t="shared" si="125" ref="M398:T398">M399</f>
        <v>20130</v>
      </c>
      <c r="N398" s="83">
        <f t="shared" si="125"/>
        <v>91423</v>
      </c>
      <c r="O398" s="83">
        <f t="shared" si="125"/>
        <v>40000</v>
      </c>
      <c r="P398" s="83">
        <f t="shared" si="125"/>
        <v>74000</v>
      </c>
      <c r="Q398" s="83">
        <f t="shared" si="125"/>
        <v>10000</v>
      </c>
      <c r="R398" s="108">
        <f t="shared" si="125"/>
        <v>60000</v>
      </c>
      <c r="S398" s="83">
        <f t="shared" si="125"/>
        <v>10000</v>
      </c>
      <c r="T398" s="83">
        <f t="shared" si="125"/>
        <v>60000</v>
      </c>
      <c r="U398" s="146">
        <f aca="true" t="shared" si="126" ref="U398:U409">P398/O398*100</f>
        <v>185</v>
      </c>
      <c r="V398" s="146">
        <f aca="true" t="shared" si="127" ref="V398:V409">Q398/P398*100</f>
        <v>13.513513513513514</v>
      </c>
      <c r="W398" s="146">
        <f aca="true" t="shared" si="128" ref="W398:W409">R398/Q398*100</f>
        <v>600</v>
      </c>
    </row>
    <row r="399" spans="1:23" ht="12.75">
      <c r="A399" s="65" t="s">
        <v>436</v>
      </c>
      <c r="I399" s="1">
        <v>510</v>
      </c>
      <c r="J399" s="25">
        <v>32</v>
      </c>
      <c r="K399" s="32" t="s">
        <v>41</v>
      </c>
      <c r="L399" s="31"/>
      <c r="M399" s="26">
        <f>M400+M405</f>
        <v>20130</v>
      </c>
      <c r="N399" s="30">
        <f>N400+N405+N402+N403</f>
        <v>91423</v>
      </c>
      <c r="O399" s="30">
        <f aca="true" t="shared" si="129" ref="O399:T399">O400+O405+O401</f>
        <v>40000</v>
      </c>
      <c r="P399" s="30">
        <f>P400+P405+P401+P404</f>
        <v>74000</v>
      </c>
      <c r="Q399" s="30">
        <f t="shared" si="129"/>
        <v>10000</v>
      </c>
      <c r="R399" s="104">
        <f t="shared" si="129"/>
        <v>60000</v>
      </c>
      <c r="S399" s="30">
        <f t="shared" si="129"/>
        <v>10000</v>
      </c>
      <c r="T399" s="30">
        <f t="shared" si="129"/>
        <v>60000</v>
      </c>
      <c r="U399" s="146">
        <f t="shared" si="126"/>
        <v>185</v>
      </c>
      <c r="V399" s="146">
        <f t="shared" si="127"/>
        <v>13.513513513513514</v>
      </c>
      <c r="W399" s="146">
        <f t="shared" si="128"/>
        <v>600</v>
      </c>
    </row>
    <row r="400" spans="1:23" ht="12.75">
      <c r="A400" s="65" t="s">
        <v>436</v>
      </c>
      <c r="C400" s="1">
        <v>2</v>
      </c>
      <c r="D400" s="1">
        <v>3</v>
      </c>
      <c r="E400" s="1">
        <v>4</v>
      </c>
      <c r="I400" s="1">
        <v>510</v>
      </c>
      <c r="J400" s="25">
        <v>3232</v>
      </c>
      <c r="K400" s="25" t="s">
        <v>362</v>
      </c>
      <c r="L400" s="25"/>
      <c r="M400" s="26">
        <v>20130</v>
      </c>
      <c r="N400" s="30">
        <v>69899</v>
      </c>
      <c r="O400" s="30">
        <v>30000</v>
      </c>
      <c r="P400" s="30">
        <v>50000</v>
      </c>
      <c r="Q400" s="148">
        <v>0</v>
      </c>
      <c r="R400" s="108">
        <v>60000</v>
      </c>
      <c r="S400" s="147">
        <v>0</v>
      </c>
      <c r="T400" s="30">
        <v>60000</v>
      </c>
      <c r="U400" s="146">
        <f t="shared" si="126"/>
        <v>166.66666666666669</v>
      </c>
      <c r="V400" s="146">
        <f t="shared" si="127"/>
        <v>0</v>
      </c>
      <c r="W400" s="146" t="e">
        <f t="shared" si="128"/>
        <v>#DIV/0!</v>
      </c>
    </row>
    <row r="401" spans="1:23" ht="12.75">
      <c r="A401" s="65" t="s">
        <v>436</v>
      </c>
      <c r="I401" s="1">
        <v>510</v>
      </c>
      <c r="J401" s="25">
        <v>3232</v>
      </c>
      <c r="K401" s="25" t="s">
        <v>376</v>
      </c>
      <c r="L401" s="25"/>
      <c r="M401" s="26"/>
      <c r="N401" s="30">
        <v>0</v>
      </c>
      <c r="O401" s="30">
        <v>10000</v>
      </c>
      <c r="P401" s="30">
        <v>10000</v>
      </c>
      <c r="Q401" s="148">
        <v>10000</v>
      </c>
      <c r="R401" s="108">
        <v>0</v>
      </c>
      <c r="S401" s="147">
        <v>10000</v>
      </c>
      <c r="T401" s="30">
        <v>0</v>
      </c>
      <c r="U401" s="146"/>
      <c r="V401" s="146"/>
      <c r="W401" s="146"/>
    </row>
    <row r="402" spans="1:23" ht="12.75">
      <c r="A402" s="65" t="s">
        <v>436</v>
      </c>
      <c r="C402" s="1">
        <v>2</v>
      </c>
      <c r="I402" s="1">
        <v>510</v>
      </c>
      <c r="J402" s="25">
        <v>3232</v>
      </c>
      <c r="K402" s="25" t="s">
        <v>508</v>
      </c>
      <c r="L402" s="25"/>
      <c r="M402" s="26"/>
      <c r="N402" s="30">
        <v>6530</v>
      </c>
      <c r="O402" s="30">
        <v>0</v>
      </c>
      <c r="P402" s="30">
        <v>0</v>
      </c>
      <c r="Q402" s="148">
        <v>0</v>
      </c>
      <c r="R402" s="108">
        <v>0</v>
      </c>
      <c r="S402" s="147">
        <v>0</v>
      </c>
      <c r="T402" s="30">
        <v>0</v>
      </c>
      <c r="U402" s="146"/>
      <c r="V402" s="146"/>
      <c r="W402" s="146"/>
    </row>
    <row r="403" spans="1:23" ht="12.75">
      <c r="A403" s="65" t="s">
        <v>436</v>
      </c>
      <c r="C403" s="1">
        <v>2</v>
      </c>
      <c r="E403" s="1">
        <v>4</v>
      </c>
      <c r="I403" s="1">
        <v>510</v>
      </c>
      <c r="J403" s="25">
        <v>3232</v>
      </c>
      <c r="K403" s="25" t="s">
        <v>509</v>
      </c>
      <c r="L403" s="25"/>
      <c r="M403" s="26"/>
      <c r="N403" s="30">
        <v>9828</v>
      </c>
      <c r="O403" s="30">
        <v>0</v>
      </c>
      <c r="P403" s="30">
        <v>0</v>
      </c>
      <c r="Q403" s="148">
        <v>0</v>
      </c>
      <c r="R403" s="108">
        <v>0</v>
      </c>
      <c r="S403" s="147">
        <v>0</v>
      </c>
      <c r="T403" s="30">
        <v>0</v>
      </c>
      <c r="U403" s="146"/>
      <c r="V403" s="146"/>
      <c r="W403" s="146"/>
    </row>
    <row r="404" spans="1:23" ht="12.75">
      <c r="A404" s="65"/>
      <c r="J404" s="25">
        <v>3232</v>
      </c>
      <c r="K404" s="25" t="s">
        <v>627</v>
      </c>
      <c r="L404" s="25"/>
      <c r="M404" s="26"/>
      <c r="N404" s="30">
        <v>0</v>
      </c>
      <c r="O404" s="30">
        <v>0</v>
      </c>
      <c r="P404" s="30">
        <v>14000</v>
      </c>
      <c r="Q404" s="148">
        <v>0</v>
      </c>
      <c r="R404" s="108">
        <v>0</v>
      </c>
      <c r="S404" s="147">
        <v>0</v>
      </c>
      <c r="T404" s="30">
        <v>0</v>
      </c>
      <c r="U404" s="146"/>
      <c r="V404" s="146"/>
      <c r="W404" s="146"/>
    </row>
    <row r="405" spans="1:23" ht="12.75">
      <c r="A405" s="65" t="s">
        <v>437</v>
      </c>
      <c r="C405" s="1">
        <v>2</v>
      </c>
      <c r="D405" s="1">
        <v>3</v>
      </c>
      <c r="E405" s="1">
        <v>4</v>
      </c>
      <c r="I405" s="1">
        <v>510</v>
      </c>
      <c r="J405" s="25">
        <v>3237</v>
      </c>
      <c r="K405" s="25" t="s">
        <v>304</v>
      </c>
      <c r="L405" s="25"/>
      <c r="M405" s="26">
        <v>0</v>
      </c>
      <c r="N405" s="30">
        <v>5166</v>
      </c>
      <c r="O405" s="30">
        <v>0</v>
      </c>
      <c r="P405" s="30">
        <v>0</v>
      </c>
      <c r="Q405" s="148">
        <v>0</v>
      </c>
      <c r="R405" s="108">
        <v>0</v>
      </c>
      <c r="S405" s="147">
        <v>0</v>
      </c>
      <c r="T405" s="30">
        <v>0</v>
      </c>
      <c r="U405" s="146" t="e">
        <f t="shared" si="126"/>
        <v>#DIV/0!</v>
      </c>
      <c r="V405" s="146" t="e">
        <f t="shared" si="127"/>
        <v>#DIV/0!</v>
      </c>
      <c r="W405" s="146" t="e">
        <f t="shared" si="128"/>
        <v>#DIV/0!</v>
      </c>
    </row>
    <row r="406" spans="1:23" ht="12.75">
      <c r="A406" s="65" t="s">
        <v>437</v>
      </c>
      <c r="I406" s="1">
        <v>510</v>
      </c>
      <c r="J406" s="71">
        <v>4</v>
      </c>
      <c r="K406" s="71" t="s">
        <v>10</v>
      </c>
      <c r="L406" s="71"/>
      <c r="M406" s="84">
        <f aca="true" t="shared" si="130" ref="M406:T406">M407</f>
        <v>0</v>
      </c>
      <c r="N406" s="83">
        <f t="shared" si="130"/>
        <v>0</v>
      </c>
      <c r="O406" s="83">
        <f t="shared" si="130"/>
        <v>86000</v>
      </c>
      <c r="P406" s="83">
        <f t="shared" si="130"/>
        <v>90731</v>
      </c>
      <c r="Q406" s="148">
        <f t="shared" si="130"/>
        <v>0</v>
      </c>
      <c r="R406" s="108">
        <f t="shared" si="130"/>
        <v>0</v>
      </c>
      <c r="S406" s="147">
        <f t="shared" si="130"/>
        <v>0</v>
      </c>
      <c r="T406" s="30">
        <f t="shared" si="130"/>
        <v>0</v>
      </c>
      <c r="U406" s="146">
        <f t="shared" si="126"/>
        <v>105.50116279069768</v>
      </c>
      <c r="V406" s="146">
        <f t="shared" si="127"/>
        <v>0</v>
      </c>
      <c r="W406" s="146" t="e">
        <f t="shared" si="128"/>
        <v>#DIV/0!</v>
      </c>
    </row>
    <row r="407" spans="1:23" ht="12.75">
      <c r="A407" s="65" t="s">
        <v>437</v>
      </c>
      <c r="I407" s="1">
        <v>510</v>
      </c>
      <c r="J407" s="25">
        <v>42</v>
      </c>
      <c r="K407" s="25" t="s">
        <v>99</v>
      </c>
      <c r="L407" s="25"/>
      <c r="M407" s="26">
        <f aca="true" t="shared" si="131" ref="M407:R407">M408+M409</f>
        <v>0</v>
      </c>
      <c r="N407" s="30">
        <f>N408+N409</f>
        <v>0</v>
      </c>
      <c r="O407" s="30">
        <f t="shared" si="131"/>
        <v>86000</v>
      </c>
      <c r="P407" s="30">
        <f t="shared" si="131"/>
        <v>90731</v>
      </c>
      <c r="Q407" s="148">
        <f>Q408+Q409</f>
        <v>0</v>
      </c>
      <c r="R407" s="108">
        <f t="shared" si="131"/>
        <v>0</v>
      </c>
      <c r="S407" s="147">
        <f>S408+S409</f>
        <v>0</v>
      </c>
      <c r="T407" s="30">
        <f>T408+T409</f>
        <v>0</v>
      </c>
      <c r="U407" s="146">
        <f t="shared" si="126"/>
        <v>105.50116279069768</v>
      </c>
      <c r="V407" s="146">
        <f t="shared" si="127"/>
        <v>0</v>
      </c>
      <c r="W407" s="146" t="e">
        <f t="shared" si="128"/>
        <v>#DIV/0!</v>
      </c>
    </row>
    <row r="408" spans="1:23" ht="12.75">
      <c r="A408" s="65" t="s">
        <v>437</v>
      </c>
      <c r="E408" s="1">
        <v>4</v>
      </c>
      <c r="G408" s="1">
        <v>6</v>
      </c>
      <c r="I408" s="1">
        <v>510</v>
      </c>
      <c r="J408" s="44">
        <v>4264</v>
      </c>
      <c r="K408" s="33" t="s">
        <v>313</v>
      </c>
      <c r="L408" s="44"/>
      <c r="M408" s="45">
        <v>0</v>
      </c>
      <c r="N408" s="79">
        <v>0</v>
      </c>
      <c r="O408" s="79">
        <v>0</v>
      </c>
      <c r="P408" s="79">
        <v>85731</v>
      </c>
      <c r="Q408" s="148">
        <v>0</v>
      </c>
      <c r="R408" s="267">
        <v>0</v>
      </c>
      <c r="S408" s="147">
        <v>0</v>
      </c>
      <c r="T408" s="30">
        <v>0</v>
      </c>
      <c r="U408" s="146" t="e">
        <f t="shared" si="126"/>
        <v>#DIV/0!</v>
      </c>
      <c r="V408" s="146">
        <f t="shared" si="127"/>
        <v>0</v>
      </c>
      <c r="W408" s="146" t="e">
        <f t="shared" si="128"/>
        <v>#DIV/0!</v>
      </c>
    </row>
    <row r="409" spans="1:23" ht="13.5" thickBot="1">
      <c r="A409" s="65" t="s">
        <v>437</v>
      </c>
      <c r="E409" s="1">
        <v>4</v>
      </c>
      <c r="G409" s="1">
        <v>6</v>
      </c>
      <c r="I409" s="1">
        <v>510</v>
      </c>
      <c r="J409" s="25">
        <v>4214</v>
      </c>
      <c r="K409" s="25" t="s">
        <v>314</v>
      </c>
      <c r="L409" s="25"/>
      <c r="M409" s="26">
        <v>0</v>
      </c>
      <c r="N409" s="30">
        <v>0</v>
      </c>
      <c r="O409" s="30">
        <v>86000</v>
      </c>
      <c r="P409" s="30">
        <v>5000</v>
      </c>
      <c r="Q409" s="148">
        <v>0</v>
      </c>
      <c r="R409" s="108">
        <v>0</v>
      </c>
      <c r="S409" s="147">
        <v>0</v>
      </c>
      <c r="T409" s="30">
        <v>0</v>
      </c>
      <c r="U409" s="146">
        <f t="shared" si="126"/>
        <v>5.813953488372093</v>
      </c>
      <c r="V409" s="146">
        <f t="shared" si="127"/>
        <v>0</v>
      </c>
      <c r="W409" s="146" t="e">
        <f t="shared" si="128"/>
        <v>#DIV/0!</v>
      </c>
    </row>
    <row r="410" spans="1:23" ht="13.5" thickBot="1">
      <c r="A410" s="16"/>
      <c r="J410" s="196"/>
      <c r="K410" s="196" t="s">
        <v>317</v>
      </c>
      <c r="L410" s="196"/>
      <c r="M410" s="197">
        <f aca="true" t="shared" si="132" ref="M410:R410">M398+M406</f>
        <v>20130</v>
      </c>
      <c r="N410" s="197">
        <f t="shared" si="132"/>
        <v>91423</v>
      </c>
      <c r="O410" s="197">
        <f t="shared" si="132"/>
        <v>126000</v>
      </c>
      <c r="P410" s="197">
        <f t="shared" si="132"/>
        <v>164731</v>
      </c>
      <c r="Q410" s="198">
        <f t="shared" si="132"/>
        <v>10000</v>
      </c>
      <c r="R410" s="282">
        <f t="shared" si="132"/>
        <v>60000</v>
      </c>
      <c r="S410" s="198">
        <f>S398+S406</f>
        <v>10000</v>
      </c>
      <c r="T410" s="197">
        <f>T398+T406</f>
        <v>60000</v>
      </c>
      <c r="U410" s="199"/>
      <c r="V410" s="199"/>
      <c r="W410" s="199"/>
    </row>
    <row r="411" spans="10:23" ht="12" thickBot="1">
      <c r="J411" s="172"/>
      <c r="K411" s="172" t="s">
        <v>323</v>
      </c>
      <c r="L411" s="172"/>
      <c r="M411" s="173">
        <f>M224+M235+M267+M276+M282+M296+M336+M349+M358+M366+M394+M410</f>
        <v>1538575</v>
      </c>
      <c r="N411" s="173">
        <f>N224+N235+N267+N276+N282+N296+N336+N349+N358+N366+N394+N410+N238</f>
        <v>2307281</v>
      </c>
      <c r="O411" s="174">
        <f aca="true" t="shared" si="133" ref="O411:T411">O224+O235+O267+O276+O282+O296+O336+O349+O358+O366+O394+O410+O260</f>
        <v>2033850</v>
      </c>
      <c r="P411" s="174">
        <f t="shared" si="133"/>
        <v>2398657</v>
      </c>
      <c r="Q411" s="174">
        <f t="shared" si="133"/>
        <v>2288850</v>
      </c>
      <c r="R411" s="174">
        <f t="shared" si="133"/>
        <v>3933600</v>
      </c>
      <c r="S411" s="174">
        <f t="shared" si="133"/>
        <v>4816800</v>
      </c>
      <c r="T411" s="173">
        <f t="shared" si="133"/>
        <v>4189700</v>
      </c>
      <c r="U411" s="175"/>
      <c r="V411" s="175"/>
      <c r="W411" s="175"/>
    </row>
    <row r="412" spans="10:23" ht="12" thickTop="1">
      <c r="J412" s="51"/>
      <c r="K412" s="176" t="s">
        <v>319</v>
      </c>
      <c r="L412" s="51"/>
      <c r="M412" s="177">
        <f aca="true" t="shared" si="134" ref="M412:T412">M188+M214+M411</f>
        <v>3362910</v>
      </c>
      <c r="N412" s="177">
        <f t="shared" si="134"/>
        <v>4182753</v>
      </c>
      <c r="O412" s="178">
        <f t="shared" si="134"/>
        <v>3776450</v>
      </c>
      <c r="P412" s="178">
        <f t="shared" si="134"/>
        <v>4876017</v>
      </c>
      <c r="Q412" s="178">
        <f t="shared" si="134"/>
        <v>3963250</v>
      </c>
      <c r="R412" s="178">
        <f t="shared" si="134"/>
        <v>6460800</v>
      </c>
      <c r="S412" s="178">
        <f t="shared" si="134"/>
        <v>6948900</v>
      </c>
      <c r="T412" s="177">
        <f t="shared" si="134"/>
        <v>6624400</v>
      </c>
      <c r="U412" s="179"/>
      <c r="V412" s="179"/>
      <c r="W412" s="179"/>
    </row>
    <row r="413" spans="10:23" ht="12.75">
      <c r="J413" s="33"/>
      <c r="K413" s="33"/>
      <c r="L413" s="33"/>
      <c r="M413" s="34"/>
      <c r="N413" s="37"/>
      <c r="O413" s="34"/>
      <c r="P413" s="37"/>
      <c r="Q413" s="222"/>
      <c r="R413" s="283"/>
      <c r="S413" s="157"/>
      <c r="T413" s="37"/>
      <c r="U413" s="223"/>
      <c r="V413" s="223"/>
      <c r="W413" s="223"/>
    </row>
    <row r="414" spans="1:23" ht="12.75">
      <c r="A414" s="21"/>
      <c r="B414" s="21"/>
      <c r="C414" s="21"/>
      <c r="D414" s="21"/>
      <c r="E414" s="21"/>
      <c r="F414" s="21"/>
      <c r="G414" s="21"/>
      <c r="H414" s="21"/>
      <c r="I414" s="21"/>
      <c r="J414" s="138" t="s">
        <v>281</v>
      </c>
      <c r="K414" s="138" t="s">
        <v>280</v>
      </c>
      <c r="L414" s="138"/>
      <c r="M414" s="23"/>
      <c r="N414" s="23"/>
      <c r="O414" s="23"/>
      <c r="P414" s="23"/>
      <c r="Q414" s="182"/>
      <c r="R414" s="278"/>
      <c r="S414" s="183"/>
      <c r="T414" s="183"/>
      <c r="U414" s="184"/>
      <c r="V414" s="184"/>
      <c r="W414" s="184"/>
    </row>
    <row r="415" spans="1:23" ht="12.75">
      <c r="A415" s="21"/>
      <c r="B415" s="21"/>
      <c r="C415" s="21"/>
      <c r="D415" s="21"/>
      <c r="E415" s="21"/>
      <c r="F415" s="21"/>
      <c r="G415" s="21"/>
      <c r="H415" s="21"/>
      <c r="I415" s="21"/>
      <c r="J415" s="139" t="s">
        <v>288</v>
      </c>
      <c r="K415" s="9" t="s">
        <v>263</v>
      </c>
      <c r="L415" s="9"/>
      <c r="M415" s="19"/>
      <c r="N415" s="19"/>
      <c r="O415" s="19"/>
      <c r="P415" s="19"/>
      <c r="Q415" s="185"/>
      <c r="R415" s="279"/>
      <c r="S415" s="186"/>
      <c r="T415" s="186"/>
      <c r="U415" s="187"/>
      <c r="V415" s="187"/>
      <c r="W415" s="187"/>
    </row>
    <row r="416" spans="1:23" ht="12.75">
      <c r="A416" s="21"/>
      <c r="B416" s="21"/>
      <c r="C416" s="21"/>
      <c r="D416" s="21"/>
      <c r="E416" s="21"/>
      <c r="F416" s="21"/>
      <c r="G416" s="21"/>
      <c r="H416" s="21"/>
      <c r="I416" s="21">
        <v>900</v>
      </c>
      <c r="J416" s="21" t="s">
        <v>252</v>
      </c>
      <c r="K416" s="21" t="s">
        <v>122</v>
      </c>
      <c r="L416" s="21"/>
      <c r="M416" s="22"/>
      <c r="N416" s="22"/>
      <c r="O416" s="22"/>
      <c r="P416" s="22"/>
      <c r="Q416" s="180"/>
      <c r="R416" s="280"/>
      <c r="S416" s="188"/>
      <c r="T416" s="188"/>
      <c r="U416" s="189"/>
      <c r="V416" s="189"/>
      <c r="W416" s="189"/>
    </row>
    <row r="417" spans="1:23" ht="12.75">
      <c r="A417" s="7" t="s">
        <v>398</v>
      </c>
      <c r="B417" s="7"/>
      <c r="C417" s="7"/>
      <c r="D417" s="7"/>
      <c r="E417" s="7"/>
      <c r="F417" s="7"/>
      <c r="G417" s="7"/>
      <c r="H417" s="7"/>
      <c r="I417" s="7"/>
      <c r="J417" s="141" t="s">
        <v>173</v>
      </c>
      <c r="K417" s="141" t="s">
        <v>172</v>
      </c>
      <c r="L417" s="141"/>
      <c r="M417" s="17"/>
      <c r="N417" s="17"/>
      <c r="O417" s="17"/>
      <c r="P417" s="17"/>
      <c r="Q417" s="166"/>
      <c r="R417" s="273"/>
      <c r="S417" s="165"/>
      <c r="T417" s="165"/>
      <c r="U417" s="167"/>
      <c r="V417" s="167"/>
      <c r="W417" s="167"/>
    </row>
    <row r="418" spans="1:23" ht="12.75">
      <c r="A418" s="8" t="s">
        <v>438</v>
      </c>
      <c r="B418" s="8"/>
      <c r="C418" s="8"/>
      <c r="D418" s="8"/>
      <c r="E418" s="8"/>
      <c r="F418" s="8"/>
      <c r="G418" s="8"/>
      <c r="H418" s="8"/>
      <c r="I418" s="8">
        <v>911</v>
      </c>
      <c r="J418" s="8" t="s">
        <v>138</v>
      </c>
      <c r="K418" s="8" t="s">
        <v>174</v>
      </c>
      <c r="L418" s="8"/>
      <c r="M418" s="18"/>
      <c r="N418" s="18"/>
      <c r="O418" s="18"/>
      <c r="P418" s="18"/>
      <c r="Q418" s="160"/>
      <c r="R418" s="271"/>
      <c r="S418" s="159"/>
      <c r="T418" s="159"/>
      <c r="U418" s="161"/>
      <c r="V418" s="161"/>
      <c r="W418" s="161"/>
    </row>
    <row r="419" spans="1:23" ht="12.75">
      <c r="A419" s="21" t="s">
        <v>438</v>
      </c>
      <c r="I419" s="1">
        <v>911</v>
      </c>
      <c r="J419" s="71">
        <v>3</v>
      </c>
      <c r="K419" s="71" t="s">
        <v>9</v>
      </c>
      <c r="L419" s="71"/>
      <c r="M419" s="84">
        <f aca="true" t="shared" si="135" ref="M419:T419">M420+M424</f>
        <v>15962</v>
      </c>
      <c r="N419" s="83">
        <f t="shared" si="135"/>
        <v>21829</v>
      </c>
      <c r="O419" s="83">
        <f t="shared" si="135"/>
        <v>22000</v>
      </c>
      <c r="P419" s="83">
        <f t="shared" si="135"/>
        <v>25563</v>
      </c>
      <c r="Q419" s="144">
        <f t="shared" si="135"/>
        <v>22000</v>
      </c>
      <c r="R419" s="108">
        <f>R420+R424</f>
        <v>72000</v>
      </c>
      <c r="S419" s="145">
        <f t="shared" si="135"/>
        <v>42000</v>
      </c>
      <c r="T419" s="83">
        <f t="shared" si="135"/>
        <v>52000</v>
      </c>
      <c r="U419" s="146">
        <f aca="true" t="shared" si="136" ref="U419:U426">P419/O419*100</f>
        <v>116.19545454545455</v>
      </c>
      <c r="V419" s="146">
        <f aca="true" t="shared" si="137" ref="V419:V426">Q419/P419*100</f>
        <v>86.06188632007198</v>
      </c>
      <c r="W419" s="146">
        <f aca="true" t="shared" si="138" ref="W419:W426">R419/Q419*100</f>
        <v>327.2727272727273</v>
      </c>
    </row>
    <row r="420" spans="1:23" ht="12.75">
      <c r="A420" s="21" t="s">
        <v>438</v>
      </c>
      <c r="I420" s="1">
        <v>911</v>
      </c>
      <c r="J420" s="25">
        <v>32</v>
      </c>
      <c r="K420" s="32" t="s">
        <v>41</v>
      </c>
      <c r="L420" s="31"/>
      <c r="M420" s="26">
        <f aca="true" t="shared" si="139" ref="M420:R420">M421+M422</f>
        <v>8922</v>
      </c>
      <c r="N420" s="30">
        <f>N421+N422</f>
        <v>13829</v>
      </c>
      <c r="O420" s="30">
        <f t="shared" si="139"/>
        <v>14000</v>
      </c>
      <c r="P420" s="30">
        <f t="shared" si="139"/>
        <v>15563</v>
      </c>
      <c r="Q420" s="148">
        <f>Q421+Q422</f>
        <v>14000</v>
      </c>
      <c r="R420" s="108">
        <f t="shared" si="139"/>
        <v>14000</v>
      </c>
      <c r="S420" s="147">
        <f>S421+S422</f>
        <v>14000</v>
      </c>
      <c r="T420" s="30">
        <f>T421+T422</f>
        <v>14000</v>
      </c>
      <c r="U420" s="146">
        <f t="shared" si="136"/>
        <v>111.16428571428571</v>
      </c>
      <c r="V420" s="146">
        <f t="shared" si="137"/>
        <v>89.95694917432373</v>
      </c>
      <c r="W420" s="146">
        <f t="shared" si="138"/>
        <v>100</v>
      </c>
    </row>
    <row r="421" spans="1:23" ht="12.75">
      <c r="A421" s="21" t="s">
        <v>438</v>
      </c>
      <c r="C421" s="1">
        <v>2</v>
      </c>
      <c r="D421" s="1">
        <v>3</v>
      </c>
      <c r="E421" s="1">
        <v>4</v>
      </c>
      <c r="I421" s="1">
        <v>911</v>
      </c>
      <c r="J421" s="25">
        <v>3237</v>
      </c>
      <c r="K421" s="32" t="s">
        <v>208</v>
      </c>
      <c r="L421" s="31"/>
      <c r="M421" s="26">
        <v>8922</v>
      </c>
      <c r="N421" s="30">
        <v>9914</v>
      </c>
      <c r="O421" s="30">
        <v>10000</v>
      </c>
      <c r="P421" s="30">
        <v>12400</v>
      </c>
      <c r="Q421" s="148">
        <v>10000</v>
      </c>
      <c r="R421" s="108">
        <v>10000</v>
      </c>
      <c r="S421" s="147">
        <v>10000</v>
      </c>
      <c r="T421" s="30">
        <v>10000</v>
      </c>
      <c r="U421" s="146">
        <f t="shared" si="136"/>
        <v>124</v>
      </c>
      <c r="V421" s="146">
        <f t="shared" si="137"/>
        <v>80.64516129032258</v>
      </c>
      <c r="W421" s="146">
        <f t="shared" si="138"/>
        <v>100</v>
      </c>
    </row>
    <row r="422" spans="1:23" ht="12.75">
      <c r="A422" s="21" t="s">
        <v>438</v>
      </c>
      <c r="I422" s="1">
        <v>911</v>
      </c>
      <c r="J422" s="70">
        <v>322</v>
      </c>
      <c r="K422" s="70" t="s">
        <v>96</v>
      </c>
      <c r="L422" s="70"/>
      <c r="M422" s="26">
        <f aca="true" t="shared" si="140" ref="M422:T422">M423</f>
        <v>0</v>
      </c>
      <c r="N422" s="30">
        <f t="shared" si="140"/>
        <v>3915</v>
      </c>
      <c r="O422" s="30">
        <f t="shared" si="140"/>
        <v>4000</v>
      </c>
      <c r="P422" s="30">
        <f t="shared" si="140"/>
        <v>3163</v>
      </c>
      <c r="Q422" s="148">
        <f t="shared" si="140"/>
        <v>4000</v>
      </c>
      <c r="R422" s="108">
        <f t="shared" si="140"/>
        <v>4000</v>
      </c>
      <c r="S422" s="147">
        <f t="shared" si="140"/>
        <v>4000</v>
      </c>
      <c r="T422" s="30">
        <f t="shared" si="140"/>
        <v>4000</v>
      </c>
      <c r="U422" s="146">
        <f t="shared" si="136"/>
        <v>79.07499999999999</v>
      </c>
      <c r="V422" s="146">
        <f t="shared" si="137"/>
        <v>126.46221941195068</v>
      </c>
      <c r="W422" s="146">
        <f t="shared" si="138"/>
        <v>100</v>
      </c>
    </row>
    <row r="423" spans="1:23" ht="12.75">
      <c r="A423" s="21" t="s">
        <v>438</v>
      </c>
      <c r="E423" s="1">
        <v>4</v>
      </c>
      <c r="I423" s="1">
        <v>911</v>
      </c>
      <c r="J423" s="25">
        <v>3221</v>
      </c>
      <c r="K423" s="32" t="s">
        <v>315</v>
      </c>
      <c r="L423" s="31"/>
      <c r="M423" s="26">
        <v>0</v>
      </c>
      <c r="N423" s="30">
        <v>3915</v>
      </c>
      <c r="O423" s="30">
        <v>4000</v>
      </c>
      <c r="P423" s="30">
        <v>3163</v>
      </c>
      <c r="Q423" s="148">
        <v>4000</v>
      </c>
      <c r="R423" s="108">
        <v>4000</v>
      </c>
      <c r="S423" s="147">
        <v>4000</v>
      </c>
      <c r="T423" s="30">
        <v>4000</v>
      </c>
      <c r="U423" s="146">
        <f t="shared" si="136"/>
        <v>79.07499999999999</v>
      </c>
      <c r="V423" s="146">
        <f t="shared" si="137"/>
        <v>126.46221941195068</v>
      </c>
      <c r="W423" s="146">
        <f t="shared" si="138"/>
        <v>100</v>
      </c>
    </row>
    <row r="424" spans="1:23" ht="12.75">
      <c r="A424" s="21" t="s">
        <v>438</v>
      </c>
      <c r="I424" s="1">
        <v>911</v>
      </c>
      <c r="J424" s="25">
        <v>38</v>
      </c>
      <c r="K424" s="32" t="s">
        <v>261</v>
      </c>
      <c r="L424" s="31"/>
      <c r="M424" s="26">
        <f>M425</f>
        <v>7040</v>
      </c>
      <c r="N424" s="30">
        <f>N425</f>
        <v>8000</v>
      </c>
      <c r="O424" s="30">
        <f>O425</f>
        <v>8000</v>
      </c>
      <c r="P424" s="30">
        <f>P425</f>
        <v>10000</v>
      </c>
      <c r="Q424" s="148">
        <f>Q425</f>
        <v>8000</v>
      </c>
      <c r="R424" s="108">
        <f>R425+R426</f>
        <v>58000</v>
      </c>
      <c r="S424" s="308">
        <f>S425+S426</f>
        <v>28000</v>
      </c>
      <c r="T424" s="308">
        <f>T425+T426</f>
        <v>38000</v>
      </c>
      <c r="U424" s="146">
        <f t="shared" si="136"/>
        <v>125</v>
      </c>
      <c r="V424" s="146">
        <f t="shared" si="137"/>
        <v>80</v>
      </c>
      <c r="W424" s="146">
        <f t="shared" si="138"/>
        <v>725</v>
      </c>
    </row>
    <row r="425" spans="1:23" ht="12.75">
      <c r="A425" s="21" t="s">
        <v>438</v>
      </c>
      <c r="E425" s="1">
        <v>4</v>
      </c>
      <c r="I425" s="1">
        <v>911</v>
      </c>
      <c r="J425" s="25">
        <v>3811</v>
      </c>
      <c r="K425" s="25" t="s">
        <v>262</v>
      </c>
      <c r="L425" s="25"/>
      <c r="M425" s="26">
        <v>7040</v>
      </c>
      <c r="N425" s="30">
        <v>8000</v>
      </c>
      <c r="O425" s="30">
        <v>8000</v>
      </c>
      <c r="P425" s="30">
        <v>10000</v>
      </c>
      <c r="Q425" s="148">
        <v>8000</v>
      </c>
      <c r="R425" s="108">
        <v>8000</v>
      </c>
      <c r="S425" s="147">
        <v>8000</v>
      </c>
      <c r="T425" s="30">
        <v>8000</v>
      </c>
      <c r="U425" s="146">
        <f t="shared" si="136"/>
        <v>125</v>
      </c>
      <c r="V425" s="146">
        <f t="shared" si="137"/>
        <v>80</v>
      </c>
      <c r="W425" s="146">
        <f t="shared" si="138"/>
        <v>100</v>
      </c>
    </row>
    <row r="426" spans="1:23" s="315" customFormat="1" ht="13.5" thickBot="1">
      <c r="A426" s="373"/>
      <c r="J426" s="386">
        <v>3811</v>
      </c>
      <c r="K426" s="386" t="s">
        <v>593</v>
      </c>
      <c r="L426" s="386"/>
      <c r="M426" s="387"/>
      <c r="N426" s="388">
        <v>0</v>
      </c>
      <c r="O426" s="388">
        <v>0</v>
      </c>
      <c r="P426" s="388">
        <v>0</v>
      </c>
      <c r="Q426" s="393">
        <v>0</v>
      </c>
      <c r="R426" s="133">
        <v>50000</v>
      </c>
      <c r="S426" s="391">
        <v>20000</v>
      </c>
      <c r="T426" s="388">
        <v>30000</v>
      </c>
      <c r="U426" s="392" t="e">
        <f t="shared" si="136"/>
        <v>#DIV/0!</v>
      </c>
      <c r="V426" s="392" t="e">
        <f t="shared" si="137"/>
        <v>#DIV/0!</v>
      </c>
      <c r="W426" s="392" t="e">
        <f t="shared" si="138"/>
        <v>#DIV/0!</v>
      </c>
    </row>
    <row r="427" spans="1:23" ht="12.75">
      <c r="A427" s="16"/>
      <c r="J427" s="196"/>
      <c r="K427" s="196" t="s">
        <v>317</v>
      </c>
      <c r="L427" s="196"/>
      <c r="M427" s="197">
        <f aca="true" t="shared" si="141" ref="M427:R427">M419</f>
        <v>15962</v>
      </c>
      <c r="N427" s="197">
        <f>N419</f>
        <v>21829</v>
      </c>
      <c r="O427" s="197">
        <f t="shared" si="141"/>
        <v>22000</v>
      </c>
      <c r="P427" s="197">
        <f t="shared" si="141"/>
        <v>25563</v>
      </c>
      <c r="Q427" s="198">
        <f>Q419</f>
        <v>22000</v>
      </c>
      <c r="R427" s="282">
        <f t="shared" si="141"/>
        <v>72000</v>
      </c>
      <c r="S427" s="198">
        <f>S419</f>
        <v>42000</v>
      </c>
      <c r="T427" s="197">
        <f>T419</f>
        <v>52000</v>
      </c>
      <c r="U427" s="199"/>
      <c r="V427" s="199"/>
      <c r="W427" s="199"/>
    </row>
    <row r="428" spans="10:23" ht="12.75">
      <c r="J428" s="33"/>
      <c r="K428" s="33"/>
      <c r="L428" s="33"/>
      <c r="M428" s="34"/>
      <c r="N428" s="37"/>
      <c r="O428" s="34"/>
      <c r="P428" s="37"/>
      <c r="Q428" s="222"/>
      <c r="R428" s="283"/>
      <c r="S428" s="157"/>
      <c r="T428" s="37"/>
      <c r="U428" s="223"/>
      <c r="V428" s="223"/>
      <c r="W428" s="223"/>
    </row>
    <row r="429" spans="1:23" ht="12.75">
      <c r="A429" s="7" t="s">
        <v>399</v>
      </c>
      <c r="B429" s="7"/>
      <c r="C429" s="7"/>
      <c r="D429" s="7"/>
      <c r="E429" s="7"/>
      <c r="F429" s="7"/>
      <c r="G429" s="7"/>
      <c r="H429" s="7"/>
      <c r="I429" s="7"/>
      <c r="J429" s="141" t="s">
        <v>176</v>
      </c>
      <c r="K429" s="141" t="s">
        <v>175</v>
      </c>
      <c r="L429" s="141"/>
      <c r="M429" s="17"/>
      <c r="N429" s="17"/>
      <c r="O429" s="17"/>
      <c r="P429" s="17"/>
      <c r="Q429" s="166"/>
      <c r="R429" s="273"/>
      <c r="S429" s="165"/>
      <c r="T429" s="165"/>
      <c r="U429" s="167"/>
      <c r="V429" s="167"/>
      <c r="W429" s="167"/>
    </row>
    <row r="430" spans="1:23" ht="12.75">
      <c r="A430" s="8" t="s">
        <v>439</v>
      </c>
      <c r="B430" s="8"/>
      <c r="C430" s="8"/>
      <c r="D430" s="8"/>
      <c r="E430" s="8"/>
      <c r="F430" s="8"/>
      <c r="G430" s="8"/>
      <c r="H430" s="8"/>
      <c r="I430" s="8">
        <v>922</v>
      </c>
      <c r="J430" s="8" t="s">
        <v>178</v>
      </c>
      <c r="K430" s="8" t="s">
        <v>177</v>
      </c>
      <c r="L430" s="8"/>
      <c r="M430" s="18"/>
      <c r="N430" s="18"/>
      <c r="O430" s="18"/>
      <c r="P430" s="18"/>
      <c r="Q430" s="160"/>
      <c r="R430" s="271"/>
      <c r="S430" s="159"/>
      <c r="T430" s="159"/>
      <c r="U430" s="161"/>
      <c r="V430" s="161"/>
      <c r="W430" s="161"/>
    </row>
    <row r="431" spans="1:23" ht="12.75">
      <c r="A431" s="21" t="s">
        <v>439</v>
      </c>
      <c r="I431" s="1">
        <v>922</v>
      </c>
      <c r="J431" s="71">
        <v>3</v>
      </c>
      <c r="K431" s="71" t="s">
        <v>9</v>
      </c>
      <c r="L431" s="71"/>
      <c r="M431" s="84">
        <f aca="true" t="shared" si="142" ref="M431:T432">M432</f>
        <v>198440</v>
      </c>
      <c r="N431" s="83">
        <f t="shared" si="142"/>
        <v>24550</v>
      </c>
      <c r="O431" s="83">
        <f t="shared" si="142"/>
        <v>40000</v>
      </c>
      <c r="P431" s="83">
        <f t="shared" si="142"/>
        <v>40000</v>
      </c>
      <c r="Q431" s="144">
        <f t="shared" si="142"/>
        <v>40000</v>
      </c>
      <c r="R431" s="108">
        <f t="shared" si="142"/>
        <v>50000</v>
      </c>
      <c r="S431" s="145">
        <f t="shared" si="142"/>
        <v>40000</v>
      </c>
      <c r="T431" s="83">
        <f t="shared" si="142"/>
        <v>40000</v>
      </c>
      <c r="U431" s="146">
        <f aca="true" t="shared" si="143" ref="U431:W433">P431/O431*100</f>
        <v>100</v>
      </c>
      <c r="V431" s="146">
        <f t="shared" si="143"/>
        <v>100</v>
      </c>
      <c r="W431" s="146">
        <f t="shared" si="143"/>
        <v>125</v>
      </c>
    </row>
    <row r="432" spans="1:23" ht="12.75">
      <c r="A432" s="21" t="s">
        <v>439</v>
      </c>
      <c r="I432" s="1">
        <v>922</v>
      </c>
      <c r="J432" s="25">
        <v>37</v>
      </c>
      <c r="K432" s="25" t="s">
        <v>102</v>
      </c>
      <c r="L432" s="25"/>
      <c r="M432" s="26">
        <f t="shared" si="142"/>
        <v>198440</v>
      </c>
      <c r="N432" s="30">
        <f t="shared" si="142"/>
        <v>24550</v>
      </c>
      <c r="O432" s="30">
        <f t="shared" si="142"/>
        <v>40000</v>
      </c>
      <c r="P432" s="30">
        <f t="shared" si="142"/>
        <v>40000</v>
      </c>
      <c r="Q432" s="148">
        <f t="shared" si="142"/>
        <v>40000</v>
      </c>
      <c r="R432" s="108">
        <f t="shared" si="142"/>
        <v>50000</v>
      </c>
      <c r="S432" s="147">
        <f t="shared" si="142"/>
        <v>40000</v>
      </c>
      <c r="T432" s="30">
        <f t="shared" si="142"/>
        <v>40000</v>
      </c>
      <c r="U432" s="146">
        <f t="shared" si="143"/>
        <v>100</v>
      </c>
      <c r="V432" s="146">
        <f t="shared" si="143"/>
        <v>100</v>
      </c>
      <c r="W432" s="146">
        <f t="shared" si="143"/>
        <v>125</v>
      </c>
    </row>
    <row r="433" spans="1:23" s="315" customFormat="1" ht="13.5" thickBot="1">
      <c r="A433" s="373" t="s">
        <v>439</v>
      </c>
      <c r="C433" s="315">
        <v>2</v>
      </c>
      <c r="F433" s="315">
        <v>4</v>
      </c>
      <c r="I433" s="315">
        <v>922</v>
      </c>
      <c r="J433" s="306">
        <v>3721</v>
      </c>
      <c r="K433" s="306" t="s">
        <v>103</v>
      </c>
      <c r="L433" s="306"/>
      <c r="M433" s="307">
        <v>198440</v>
      </c>
      <c r="N433" s="308">
        <v>24550</v>
      </c>
      <c r="O433" s="308">
        <v>40000</v>
      </c>
      <c r="P433" s="308">
        <v>40000</v>
      </c>
      <c r="Q433" s="383">
        <v>40000</v>
      </c>
      <c r="R433" s="104">
        <v>50000</v>
      </c>
      <c r="S433" s="384">
        <v>40000</v>
      </c>
      <c r="T433" s="308">
        <v>40000</v>
      </c>
      <c r="U433" s="380">
        <f t="shared" si="143"/>
        <v>100</v>
      </c>
      <c r="V433" s="380">
        <f t="shared" si="143"/>
        <v>100</v>
      </c>
      <c r="W433" s="380">
        <f t="shared" si="143"/>
        <v>125</v>
      </c>
    </row>
    <row r="434" spans="1:23" ht="12.75">
      <c r="A434" s="16"/>
      <c r="J434" s="196"/>
      <c r="K434" s="196" t="s">
        <v>317</v>
      </c>
      <c r="L434" s="196"/>
      <c r="M434" s="197">
        <f aca="true" t="shared" si="144" ref="M434:R434">M431</f>
        <v>198440</v>
      </c>
      <c r="N434" s="197">
        <f>N431</f>
        <v>24550</v>
      </c>
      <c r="O434" s="197">
        <f t="shared" si="144"/>
        <v>40000</v>
      </c>
      <c r="P434" s="197">
        <f t="shared" si="144"/>
        <v>40000</v>
      </c>
      <c r="Q434" s="198">
        <f>Q431</f>
        <v>40000</v>
      </c>
      <c r="R434" s="282">
        <f t="shared" si="144"/>
        <v>50000</v>
      </c>
      <c r="S434" s="198">
        <f>S431</f>
        <v>40000</v>
      </c>
      <c r="T434" s="197">
        <f>T431</f>
        <v>40000</v>
      </c>
      <c r="U434" s="199"/>
      <c r="V434" s="199"/>
      <c r="W434" s="199"/>
    </row>
    <row r="435" spans="10:23" ht="12.75">
      <c r="J435" s="33"/>
      <c r="K435" s="33"/>
      <c r="L435" s="33"/>
      <c r="M435" s="34"/>
      <c r="N435" s="97"/>
      <c r="O435" s="34"/>
      <c r="P435" s="37"/>
      <c r="Q435" s="222"/>
      <c r="R435" s="283"/>
      <c r="S435" s="157"/>
      <c r="T435" s="37"/>
      <c r="U435" s="223"/>
      <c r="V435" s="223"/>
      <c r="W435" s="223"/>
    </row>
    <row r="436" spans="1:23" ht="12.75">
      <c r="A436" s="7" t="s">
        <v>400</v>
      </c>
      <c r="B436" s="7"/>
      <c r="C436" s="7"/>
      <c r="D436" s="7"/>
      <c r="E436" s="7"/>
      <c r="F436" s="7"/>
      <c r="G436" s="7"/>
      <c r="H436" s="7"/>
      <c r="I436" s="7"/>
      <c r="J436" s="141" t="s">
        <v>180</v>
      </c>
      <c r="K436" s="141" t="s">
        <v>179</v>
      </c>
      <c r="L436" s="141"/>
      <c r="M436" s="17"/>
      <c r="N436" s="229"/>
      <c r="O436" s="17"/>
      <c r="P436" s="17"/>
      <c r="Q436" s="166"/>
      <c r="R436" s="273"/>
      <c r="S436" s="165"/>
      <c r="T436" s="165"/>
      <c r="U436" s="167"/>
      <c r="V436" s="167"/>
      <c r="W436" s="167"/>
    </row>
    <row r="437" spans="1:23" ht="12.75">
      <c r="A437" s="8" t="s">
        <v>440</v>
      </c>
      <c r="B437" s="8"/>
      <c r="C437" s="8"/>
      <c r="D437" s="8"/>
      <c r="E437" s="8"/>
      <c r="F437" s="8"/>
      <c r="G437" s="8"/>
      <c r="H437" s="8"/>
      <c r="I437" s="8">
        <v>1040</v>
      </c>
      <c r="J437" s="8" t="s">
        <v>138</v>
      </c>
      <c r="K437" s="8" t="s">
        <v>181</v>
      </c>
      <c r="L437" s="8"/>
      <c r="M437" s="18"/>
      <c r="N437" s="224"/>
      <c r="O437" s="18"/>
      <c r="P437" s="18"/>
      <c r="Q437" s="160"/>
      <c r="R437" s="271"/>
      <c r="S437" s="159"/>
      <c r="T437" s="159"/>
      <c r="U437" s="161"/>
      <c r="V437" s="161"/>
      <c r="W437" s="161"/>
    </row>
    <row r="438" spans="1:23" ht="12.75">
      <c r="A438" s="65" t="s">
        <v>440</v>
      </c>
      <c r="I438" s="1">
        <v>1040</v>
      </c>
      <c r="J438" s="71">
        <v>3</v>
      </c>
      <c r="K438" s="71" t="s">
        <v>9</v>
      </c>
      <c r="L438" s="71"/>
      <c r="M438" s="84">
        <f aca="true" t="shared" si="145" ref="M438:T439">M439</f>
        <v>0</v>
      </c>
      <c r="N438" s="83">
        <f t="shared" si="145"/>
        <v>20000</v>
      </c>
      <c r="O438" s="84">
        <f t="shared" si="145"/>
        <v>20000</v>
      </c>
      <c r="P438" s="83">
        <f t="shared" si="145"/>
        <v>22000</v>
      </c>
      <c r="Q438" s="144">
        <f t="shared" si="145"/>
        <v>20000</v>
      </c>
      <c r="R438" s="108">
        <f t="shared" si="145"/>
        <v>30000</v>
      </c>
      <c r="S438" s="145">
        <f t="shared" si="145"/>
        <v>20000</v>
      </c>
      <c r="T438" s="83">
        <f t="shared" si="145"/>
        <v>20000</v>
      </c>
      <c r="U438" s="146">
        <f aca="true" t="shared" si="146" ref="U438:W440">P438/O438*100</f>
        <v>110.00000000000001</v>
      </c>
      <c r="V438" s="146">
        <f t="shared" si="146"/>
        <v>90.9090909090909</v>
      </c>
      <c r="W438" s="146">
        <f t="shared" si="146"/>
        <v>150</v>
      </c>
    </row>
    <row r="439" spans="1:23" ht="12.75">
      <c r="A439" s="65" t="s">
        <v>440</v>
      </c>
      <c r="I439" s="1">
        <v>1040</v>
      </c>
      <c r="J439" s="25">
        <v>37</v>
      </c>
      <c r="K439" s="25" t="s">
        <v>104</v>
      </c>
      <c r="L439" s="25"/>
      <c r="M439" s="26">
        <f t="shared" si="145"/>
        <v>0</v>
      </c>
      <c r="N439" s="30">
        <f t="shared" si="145"/>
        <v>20000</v>
      </c>
      <c r="O439" s="26">
        <f t="shared" si="145"/>
        <v>20000</v>
      </c>
      <c r="P439" s="30">
        <f t="shared" si="145"/>
        <v>22000</v>
      </c>
      <c r="Q439" s="148">
        <f t="shared" si="145"/>
        <v>20000</v>
      </c>
      <c r="R439" s="108">
        <f t="shared" si="145"/>
        <v>30000</v>
      </c>
      <c r="S439" s="147">
        <f t="shared" si="145"/>
        <v>20000</v>
      </c>
      <c r="T439" s="30">
        <f t="shared" si="145"/>
        <v>20000</v>
      </c>
      <c r="U439" s="146">
        <f t="shared" si="146"/>
        <v>110.00000000000001</v>
      </c>
      <c r="V439" s="146">
        <f t="shared" si="146"/>
        <v>90.9090909090909</v>
      </c>
      <c r="W439" s="146">
        <f t="shared" si="146"/>
        <v>150</v>
      </c>
    </row>
    <row r="440" spans="1:23" s="315" customFormat="1" ht="13.5" thickBot="1">
      <c r="A440" s="381" t="s">
        <v>440</v>
      </c>
      <c r="C440" s="315">
        <v>2</v>
      </c>
      <c r="F440" s="315">
        <v>4</v>
      </c>
      <c r="I440" s="315">
        <v>1040</v>
      </c>
      <c r="J440" s="306">
        <v>3721</v>
      </c>
      <c r="K440" s="306" t="s">
        <v>103</v>
      </c>
      <c r="L440" s="306"/>
      <c r="M440" s="307">
        <v>0</v>
      </c>
      <c r="N440" s="308">
        <v>20000</v>
      </c>
      <c r="O440" s="307">
        <v>20000</v>
      </c>
      <c r="P440" s="308">
        <v>22000</v>
      </c>
      <c r="Q440" s="383">
        <v>20000</v>
      </c>
      <c r="R440" s="104">
        <v>30000</v>
      </c>
      <c r="S440" s="384">
        <v>20000</v>
      </c>
      <c r="T440" s="308">
        <v>20000</v>
      </c>
      <c r="U440" s="380">
        <f t="shared" si="146"/>
        <v>110.00000000000001</v>
      </c>
      <c r="V440" s="380">
        <f t="shared" si="146"/>
        <v>90.9090909090909</v>
      </c>
      <c r="W440" s="380">
        <f t="shared" si="146"/>
        <v>150</v>
      </c>
    </row>
    <row r="441" spans="1:23" ht="13.5" thickBot="1">
      <c r="A441" s="16"/>
      <c r="J441" s="196"/>
      <c r="K441" s="196" t="s">
        <v>317</v>
      </c>
      <c r="L441" s="196"/>
      <c r="M441" s="197">
        <f aca="true" t="shared" si="147" ref="M441:R441">M438</f>
        <v>0</v>
      </c>
      <c r="N441" s="197">
        <f>N438</f>
        <v>20000</v>
      </c>
      <c r="O441" s="197">
        <f t="shared" si="147"/>
        <v>20000</v>
      </c>
      <c r="P441" s="197">
        <f t="shared" si="147"/>
        <v>22000</v>
      </c>
      <c r="Q441" s="198">
        <f>Q438</f>
        <v>20000</v>
      </c>
      <c r="R441" s="282">
        <f t="shared" si="147"/>
        <v>30000</v>
      </c>
      <c r="S441" s="198">
        <f>S438</f>
        <v>20000</v>
      </c>
      <c r="T441" s="197">
        <f>T438</f>
        <v>20000</v>
      </c>
      <c r="U441" s="199"/>
      <c r="V441" s="199"/>
      <c r="W441" s="199"/>
    </row>
    <row r="442" spans="10:23" ht="13.5" thickBot="1">
      <c r="J442" s="172"/>
      <c r="K442" s="172" t="s">
        <v>324</v>
      </c>
      <c r="L442" s="172"/>
      <c r="M442" s="173">
        <f aca="true" t="shared" si="148" ref="M442:T442">M427+M434+M441</f>
        <v>214402</v>
      </c>
      <c r="N442" s="173">
        <f t="shared" si="148"/>
        <v>66379</v>
      </c>
      <c r="O442" s="173">
        <f t="shared" si="148"/>
        <v>82000</v>
      </c>
      <c r="P442" s="173">
        <f t="shared" si="148"/>
        <v>87563</v>
      </c>
      <c r="Q442" s="174">
        <f t="shared" si="148"/>
        <v>82000</v>
      </c>
      <c r="R442" s="275">
        <f t="shared" si="148"/>
        <v>152000</v>
      </c>
      <c r="S442" s="174">
        <f t="shared" si="148"/>
        <v>102000</v>
      </c>
      <c r="T442" s="173">
        <f t="shared" si="148"/>
        <v>112000</v>
      </c>
      <c r="U442" s="175"/>
      <c r="V442" s="175"/>
      <c r="W442" s="175"/>
    </row>
    <row r="443" spans="10:23" ht="13.5" thickTop="1">
      <c r="J443" s="33"/>
      <c r="K443" s="33"/>
      <c r="L443" s="33"/>
      <c r="M443" s="34"/>
      <c r="N443" s="37"/>
      <c r="O443" s="34"/>
      <c r="P443" s="37"/>
      <c r="Q443" s="222"/>
      <c r="R443" s="283"/>
      <c r="S443" s="157"/>
      <c r="T443" s="37"/>
      <c r="U443" s="223"/>
      <c r="V443" s="223"/>
      <c r="W443" s="223"/>
    </row>
    <row r="444" spans="1:23" ht="12.75">
      <c r="A444" s="21"/>
      <c r="B444" s="21"/>
      <c r="C444" s="21"/>
      <c r="D444" s="21"/>
      <c r="E444" s="21"/>
      <c r="F444" s="21"/>
      <c r="G444" s="21"/>
      <c r="H444" s="21"/>
      <c r="I444" s="21"/>
      <c r="J444" s="139" t="s">
        <v>289</v>
      </c>
      <c r="K444" s="139" t="s">
        <v>182</v>
      </c>
      <c r="L444" s="139"/>
      <c r="M444" s="19"/>
      <c r="N444" s="19"/>
      <c r="O444" s="19"/>
      <c r="P444" s="19"/>
      <c r="Q444" s="185"/>
      <c r="R444" s="279"/>
      <c r="S444" s="186"/>
      <c r="T444" s="186"/>
      <c r="U444" s="187"/>
      <c r="V444" s="187"/>
      <c r="W444" s="187"/>
    </row>
    <row r="445" spans="1:23" ht="12.75">
      <c r="A445" s="21"/>
      <c r="B445" s="21"/>
      <c r="C445" s="21"/>
      <c r="D445" s="21"/>
      <c r="E445" s="21"/>
      <c r="F445" s="21"/>
      <c r="G445" s="21"/>
      <c r="H445" s="21"/>
      <c r="I445" s="21">
        <v>800</v>
      </c>
      <c r="J445" s="21" t="s">
        <v>252</v>
      </c>
      <c r="K445" s="21" t="s">
        <v>366</v>
      </c>
      <c r="L445" s="21"/>
      <c r="M445" s="22"/>
      <c r="N445" s="22"/>
      <c r="O445" s="22"/>
      <c r="P445" s="22"/>
      <c r="Q445" s="180"/>
      <c r="R445" s="280"/>
      <c r="S445" s="188"/>
      <c r="T445" s="188"/>
      <c r="U445" s="189"/>
      <c r="V445" s="189"/>
      <c r="W445" s="189"/>
    </row>
    <row r="446" spans="1:23" ht="12.75">
      <c r="A446" s="7" t="s">
        <v>401</v>
      </c>
      <c r="B446" s="7"/>
      <c r="C446" s="7"/>
      <c r="D446" s="7"/>
      <c r="E446" s="7"/>
      <c r="F446" s="7"/>
      <c r="G446" s="7"/>
      <c r="H446" s="7"/>
      <c r="I446" s="7"/>
      <c r="J446" s="141" t="s">
        <v>184</v>
      </c>
      <c r="K446" s="141" t="s">
        <v>183</v>
      </c>
      <c r="L446" s="141"/>
      <c r="M446" s="17"/>
      <c r="N446" s="17"/>
      <c r="O446" s="17"/>
      <c r="P446" s="17"/>
      <c r="Q446" s="166"/>
      <c r="R446" s="273"/>
      <c r="S446" s="165"/>
      <c r="T446" s="165"/>
      <c r="U446" s="167"/>
      <c r="V446" s="167"/>
      <c r="W446" s="167"/>
    </row>
    <row r="447" spans="1:23" ht="12.75">
      <c r="A447" s="8" t="s">
        <v>441</v>
      </c>
      <c r="B447" s="8"/>
      <c r="C447" s="8"/>
      <c r="D447" s="8"/>
      <c r="E447" s="8"/>
      <c r="F447" s="8"/>
      <c r="G447" s="8"/>
      <c r="H447" s="8"/>
      <c r="I447" s="8">
        <v>820</v>
      </c>
      <c r="J447" s="8" t="s">
        <v>138</v>
      </c>
      <c r="K447" s="8" t="s">
        <v>185</v>
      </c>
      <c r="L447" s="8"/>
      <c r="M447" s="18"/>
      <c r="N447" s="18"/>
      <c r="O447" s="18"/>
      <c r="P447" s="18"/>
      <c r="Q447" s="160"/>
      <c r="R447" s="271"/>
      <c r="S447" s="159"/>
      <c r="T447" s="159"/>
      <c r="U447" s="161"/>
      <c r="V447" s="161"/>
      <c r="W447" s="161"/>
    </row>
    <row r="448" spans="1:23" ht="12.75">
      <c r="A448" s="21" t="s">
        <v>441</v>
      </c>
      <c r="I448" s="1">
        <v>820</v>
      </c>
      <c r="J448" s="113">
        <v>3</v>
      </c>
      <c r="K448" s="113" t="s">
        <v>9</v>
      </c>
      <c r="L448" s="113"/>
      <c r="M448" s="84">
        <f aca="true" t="shared" si="149" ref="M448:R448">M449+M453</f>
        <v>40250</v>
      </c>
      <c r="N448" s="83">
        <f>N449+N453</f>
        <v>25000</v>
      </c>
      <c r="O448" s="83">
        <f t="shared" si="149"/>
        <v>35000</v>
      </c>
      <c r="P448" s="83">
        <f t="shared" si="149"/>
        <v>50000</v>
      </c>
      <c r="Q448" s="144">
        <f>Q449+Q453</f>
        <v>35000</v>
      </c>
      <c r="R448" s="108">
        <f t="shared" si="149"/>
        <v>60000</v>
      </c>
      <c r="S448" s="145">
        <f>S449+S453</f>
        <v>50000</v>
      </c>
      <c r="T448" s="83">
        <f>T449+T453</f>
        <v>75000</v>
      </c>
      <c r="U448" s="146">
        <f aca="true" t="shared" si="150" ref="U448:U454">P448/O448*100</f>
        <v>142.85714285714286</v>
      </c>
      <c r="V448" s="146">
        <f aca="true" t="shared" si="151" ref="V448:V454">Q448/P448*100</f>
        <v>70</v>
      </c>
      <c r="W448" s="146">
        <f aca="true" t="shared" si="152" ref="W448:W454">R448/Q448*100</f>
        <v>171.42857142857142</v>
      </c>
    </row>
    <row r="449" spans="1:23" ht="12.75">
      <c r="A449" s="21" t="s">
        <v>441</v>
      </c>
      <c r="I449" s="1">
        <v>820</v>
      </c>
      <c r="J449" s="29">
        <v>32</v>
      </c>
      <c r="K449" s="76" t="s">
        <v>41</v>
      </c>
      <c r="L449" s="77"/>
      <c r="M449" s="26">
        <f aca="true" t="shared" si="153" ref="M449:R449">M450+M451</f>
        <v>0</v>
      </c>
      <c r="N449" s="30">
        <f>N450+N451</f>
        <v>0</v>
      </c>
      <c r="O449" s="30">
        <f t="shared" si="153"/>
        <v>0</v>
      </c>
      <c r="P449" s="30">
        <f t="shared" si="153"/>
        <v>0</v>
      </c>
      <c r="Q449" s="148">
        <f>Q450+Q451</f>
        <v>0</v>
      </c>
      <c r="R449" s="108">
        <f t="shared" si="153"/>
        <v>0</v>
      </c>
      <c r="S449" s="147">
        <f>S450+S451</f>
        <v>0</v>
      </c>
      <c r="T449" s="30">
        <f>T450+T451</f>
        <v>0</v>
      </c>
      <c r="U449" s="146" t="e">
        <f t="shared" si="150"/>
        <v>#DIV/0!</v>
      </c>
      <c r="V449" s="146" t="e">
        <f t="shared" si="151"/>
        <v>#DIV/0!</v>
      </c>
      <c r="W449" s="146" t="e">
        <f t="shared" si="152"/>
        <v>#DIV/0!</v>
      </c>
    </row>
    <row r="450" spans="1:23" ht="12.75">
      <c r="A450" s="21" t="s">
        <v>441</v>
      </c>
      <c r="I450" s="1">
        <v>820</v>
      </c>
      <c r="J450" s="78">
        <v>322</v>
      </c>
      <c r="K450" s="78" t="s">
        <v>96</v>
      </c>
      <c r="L450" s="78"/>
      <c r="M450" s="26">
        <v>0</v>
      </c>
      <c r="N450" s="30">
        <v>0</v>
      </c>
      <c r="O450" s="30">
        <v>0</v>
      </c>
      <c r="P450" s="30">
        <v>0</v>
      </c>
      <c r="Q450" s="148">
        <v>0</v>
      </c>
      <c r="R450" s="108">
        <v>0</v>
      </c>
      <c r="S450" s="147">
        <v>0</v>
      </c>
      <c r="T450" s="30">
        <v>0</v>
      </c>
      <c r="U450" s="146" t="e">
        <f t="shared" si="150"/>
        <v>#DIV/0!</v>
      </c>
      <c r="V450" s="146" t="e">
        <f t="shared" si="151"/>
        <v>#DIV/0!</v>
      </c>
      <c r="W450" s="146" t="e">
        <f t="shared" si="152"/>
        <v>#DIV/0!</v>
      </c>
    </row>
    <row r="451" spans="1:23" ht="12.75">
      <c r="A451" s="21" t="s">
        <v>441</v>
      </c>
      <c r="I451" s="1">
        <v>820</v>
      </c>
      <c r="J451" s="78">
        <v>323</v>
      </c>
      <c r="K451" s="78" t="s">
        <v>44</v>
      </c>
      <c r="L451" s="78"/>
      <c r="M451" s="26">
        <v>0</v>
      </c>
      <c r="N451" s="30">
        <v>0</v>
      </c>
      <c r="O451" s="30">
        <v>0</v>
      </c>
      <c r="P451" s="30">
        <v>0</v>
      </c>
      <c r="Q451" s="148">
        <v>0</v>
      </c>
      <c r="R451" s="108">
        <v>0</v>
      </c>
      <c r="S451" s="147">
        <v>0</v>
      </c>
      <c r="T451" s="30">
        <v>0</v>
      </c>
      <c r="U451" s="146" t="e">
        <f t="shared" si="150"/>
        <v>#DIV/0!</v>
      </c>
      <c r="V451" s="146" t="e">
        <f t="shared" si="151"/>
        <v>#DIV/0!</v>
      </c>
      <c r="W451" s="146" t="e">
        <f t="shared" si="152"/>
        <v>#DIV/0!</v>
      </c>
    </row>
    <row r="452" spans="1:23" ht="12.75">
      <c r="A452" s="21" t="s">
        <v>441</v>
      </c>
      <c r="I452" s="1">
        <v>820</v>
      </c>
      <c r="J452" s="78">
        <v>329</v>
      </c>
      <c r="K452" s="78" t="s">
        <v>105</v>
      </c>
      <c r="L452" s="78"/>
      <c r="M452" s="26">
        <v>0</v>
      </c>
      <c r="N452" s="30">
        <v>0</v>
      </c>
      <c r="O452" s="30">
        <v>0</v>
      </c>
      <c r="P452" s="30">
        <v>0</v>
      </c>
      <c r="Q452" s="148">
        <v>0</v>
      </c>
      <c r="R452" s="108">
        <v>0</v>
      </c>
      <c r="S452" s="147">
        <v>0</v>
      </c>
      <c r="T452" s="30">
        <v>0</v>
      </c>
      <c r="U452" s="146" t="e">
        <f t="shared" si="150"/>
        <v>#DIV/0!</v>
      </c>
      <c r="V452" s="146" t="e">
        <f t="shared" si="151"/>
        <v>#DIV/0!</v>
      </c>
      <c r="W452" s="146" t="e">
        <f t="shared" si="152"/>
        <v>#DIV/0!</v>
      </c>
    </row>
    <row r="453" spans="1:23" ht="12.75">
      <c r="A453" s="21" t="s">
        <v>441</v>
      </c>
      <c r="I453" s="1">
        <v>820</v>
      </c>
      <c r="J453" s="29">
        <v>38</v>
      </c>
      <c r="K453" s="76" t="s">
        <v>261</v>
      </c>
      <c r="L453" s="77"/>
      <c r="M453" s="26">
        <f aca="true" t="shared" si="154" ref="M453:T453">M454</f>
        <v>40250</v>
      </c>
      <c r="N453" s="30">
        <f t="shared" si="154"/>
        <v>25000</v>
      </c>
      <c r="O453" s="30">
        <f t="shared" si="154"/>
        <v>35000</v>
      </c>
      <c r="P453" s="30">
        <f t="shared" si="154"/>
        <v>50000</v>
      </c>
      <c r="Q453" s="148">
        <f t="shared" si="154"/>
        <v>35000</v>
      </c>
      <c r="R453" s="108">
        <f t="shared" si="154"/>
        <v>60000</v>
      </c>
      <c r="S453" s="147">
        <f t="shared" si="154"/>
        <v>50000</v>
      </c>
      <c r="T453" s="30">
        <f t="shared" si="154"/>
        <v>75000</v>
      </c>
      <c r="U453" s="146">
        <f t="shared" si="150"/>
        <v>142.85714285714286</v>
      </c>
      <c r="V453" s="146">
        <f t="shared" si="151"/>
        <v>70</v>
      </c>
      <c r="W453" s="146">
        <f t="shared" si="152"/>
        <v>171.42857142857142</v>
      </c>
    </row>
    <row r="454" spans="1:23" s="315" customFormat="1" ht="13.5" thickBot="1">
      <c r="A454" s="373" t="s">
        <v>441</v>
      </c>
      <c r="B454" s="315">
        <v>1</v>
      </c>
      <c r="C454" s="315">
        <v>2</v>
      </c>
      <c r="E454" s="315">
        <v>4</v>
      </c>
      <c r="I454" s="315">
        <v>820</v>
      </c>
      <c r="J454" s="394">
        <v>3811</v>
      </c>
      <c r="K454" s="394" t="s">
        <v>238</v>
      </c>
      <c r="L454" s="394"/>
      <c r="M454" s="307">
        <v>40250</v>
      </c>
      <c r="N454" s="308">
        <v>25000</v>
      </c>
      <c r="O454" s="308">
        <v>35000</v>
      </c>
      <c r="P454" s="308">
        <v>50000</v>
      </c>
      <c r="Q454" s="383">
        <v>35000</v>
      </c>
      <c r="R454" s="104">
        <v>60000</v>
      </c>
      <c r="S454" s="384">
        <v>50000</v>
      </c>
      <c r="T454" s="308">
        <v>75000</v>
      </c>
      <c r="U454" s="380">
        <f t="shared" si="150"/>
        <v>142.85714285714286</v>
      </c>
      <c r="V454" s="380">
        <f t="shared" si="151"/>
        <v>70</v>
      </c>
      <c r="W454" s="380">
        <f t="shared" si="152"/>
        <v>171.42857142857142</v>
      </c>
    </row>
    <row r="455" spans="1:23" ht="12.75">
      <c r="A455" s="16"/>
      <c r="J455" s="196"/>
      <c r="K455" s="196" t="s">
        <v>317</v>
      </c>
      <c r="L455" s="196"/>
      <c r="M455" s="197">
        <f aca="true" t="shared" si="155" ref="M455:R455">M448</f>
        <v>40250</v>
      </c>
      <c r="N455" s="197">
        <f>N448</f>
        <v>25000</v>
      </c>
      <c r="O455" s="197">
        <f t="shared" si="155"/>
        <v>35000</v>
      </c>
      <c r="P455" s="197">
        <f t="shared" si="155"/>
        <v>50000</v>
      </c>
      <c r="Q455" s="198">
        <f>Q448</f>
        <v>35000</v>
      </c>
      <c r="R455" s="282">
        <f t="shared" si="155"/>
        <v>60000</v>
      </c>
      <c r="S455" s="198">
        <f>S448</f>
        <v>50000</v>
      </c>
      <c r="T455" s="197">
        <f>T448</f>
        <v>75000</v>
      </c>
      <c r="U455" s="199"/>
      <c r="V455" s="199"/>
      <c r="W455" s="199"/>
    </row>
    <row r="456" spans="10:23" ht="12.75">
      <c r="J456" s="33"/>
      <c r="K456" s="33"/>
      <c r="L456" s="33"/>
      <c r="M456" s="34"/>
      <c r="N456" s="37"/>
      <c r="O456" s="34"/>
      <c r="P456" s="37"/>
      <c r="Q456" s="222"/>
      <c r="R456" s="283"/>
      <c r="S456" s="157"/>
      <c r="T456" s="37"/>
      <c r="U456" s="223"/>
      <c r="V456" s="223"/>
      <c r="W456" s="223"/>
    </row>
    <row r="457" spans="1:23" ht="12.75">
      <c r="A457" s="8" t="s">
        <v>442</v>
      </c>
      <c r="B457" s="8"/>
      <c r="C457" s="8"/>
      <c r="D457" s="8"/>
      <c r="E457" s="8"/>
      <c r="F457" s="8"/>
      <c r="G457" s="8"/>
      <c r="H457" s="8"/>
      <c r="I457" s="8">
        <v>820</v>
      </c>
      <c r="J457" s="8" t="s">
        <v>138</v>
      </c>
      <c r="K457" s="8" t="s">
        <v>186</v>
      </c>
      <c r="L457" s="8"/>
      <c r="M457" s="18"/>
      <c r="N457" s="18"/>
      <c r="O457" s="18"/>
      <c r="P457" s="18"/>
      <c r="Q457" s="160"/>
      <c r="R457" s="271"/>
      <c r="S457" s="159"/>
      <c r="T457" s="159"/>
      <c r="U457" s="161"/>
      <c r="V457" s="161"/>
      <c r="W457" s="161"/>
    </row>
    <row r="458" spans="1:23" ht="12.75">
      <c r="A458" s="65" t="s">
        <v>442</v>
      </c>
      <c r="I458" s="1">
        <v>820</v>
      </c>
      <c r="J458" s="71">
        <v>3</v>
      </c>
      <c r="K458" s="71" t="s">
        <v>9</v>
      </c>
      <c r="L458" s="71"/>
      <c r="M458" s="84">
        <f aca="true" t="shared" si="156" ref="M458:T459">M459</f>
        <v>0</v>
      </c>
      <c r="N458" s="83">
        <f t="shared" si="156"/>
        <v>1500</v>
      </c>
      <c r="O458" s="84">
        <f t="shared" si="156"/>
        <v>5000</v>
      </c>
      <c r="P458" s="83">
        <f t="shared" si="156"/>
        <v>8000</v>
      </c>
      <c r="Q458" s="144">
        <f t="shared" si="156"/>
        <v>5000</v>
      </c>
      <c r="R458" s="108">
        <f t="shared" si="156"/>
        <v>15000</v>
      </c>
      <c r="S458" s="145">
        <f t="shared" si="156"/>
        <v>10000</v>
      </c>
      <c r="T458" s="83">
        <f t="shared" si="156"/>
        <v>30000</v>
      </c>
      <c r="U458" s="146">
        <f aca="true" t="shared" si="157" ref="U458:W460">P458/O458*100</f>
        <v>160</v>
      </c>
      <c r="V458" s="146">
        <f t="shared" si="157"/>
        <v>62.5</v>
      </c>
      <c r="W458" s="146">
        <f t="shared" si="157"/>
        <v>300</v>
      </c>
    </row>
    <row r="459" spans="1:23" ht="12.75">
      <c r="A459" s="65" t="s">
        <v>442</v>
      </c>
      <c r="I459" s="1">
        <v>820</v>
      </c>
      <c r="J459" s="25">
        <v>38</v>
      </c>
      <c r="K459" s="25" t="s">
        <v>52</v>
      </c>
      <c r="L459" s="25"/>
      <c r="M459" s="26">
        <f t="shared" si="156"/>
        <v>0</v>
      </c>
      <c r="N459" s="30">
        <f t="shared" si="156"/>
        <v>1500</v>
      </c>
      <c r="O459" s="26">
        <f t="shared" si="156"/>
        <v>5000</v>
      </c>
      <c r="P459" s="30">
        <f t="shared" si="156"/>
        <v>8000</v>
      </c>
      <c r="Q459" s="148">
        <f t="shared" si="156"/>
        <v>5000</v>
      </c>
      <c r="R459" s="108">
        <f t="shared" si="156"/>
        <v>15000</v>
      </c>
      <c r="S459" s="147">
        <f t="shared" si="156"/>
        <v>10000</v>
      </c>
      <c r="T459" s="30">
        <f t="shared" si="156"/>
        <v>30000</v>
      </c>
      <c r="U459" s="146">
        <f t="shared" si="157"/>
        <v>160</v>
      </c>
      <c r="V459" s="146">
        <f t="shared" si="157"/>
        <v>62.5</v>
      </c>
      <c r="W459" s="146">
        <f t="shared" si="157"/>
        <v>300</v>
      </c>
    </row>
    <row r="460" spans="1:23" ht="13.5" thickBot="1">
      <c r="A460" s="65" t="s">
        <v>442</v>
      </c>
      <c r="B460" s="1">
        <v>1</v>
      </c>
      <c r="C460" s="1">
        <v>2</v>
      </c>
      <c r="E460" s="1">
        <v>4</v>
      </c>
      <c r="I460" s="1">
        <v>820</v>
      </c>
      <c r="J460" s="70">
        <v>381</v>
      </c>
      <c r="K460" s="243" t="s">
        <v>53</v>
      </c>
      <c r="L460" s="244"/>
      <c r="M460" s="26">
        <v>0</v>
      </c>
      <c r="N460" s="30">
        <v>1500</v>
      </c>
      <c r="O460" s="26">
        <v>5000</v>
      </c>
      <c r="P460" s="30">
        <v>8000</v>
      </c>
      <c r="Q460" s="148">
        <v>5000</v>
      </c>
      <c r="R460" s="108">
        <v>15000</v>
      </c>
      <c r="S460" s="147">
        <v>10000</v>
      </c>
      <c r="T460" s="30">
        <v>30000</v>
      </c>
      <c r="U460" s="146">
        <f t="shared" si="157"/>
        <v>160</v>
      </c>
      <c r="V460" s="146">
        <f t="shared" si="157"/>
        <v>62.5</v>
      </c>
      <c r="W460" s="146">
        <f t="shared" si="157"/>
        <v>300</v>
      </c>
    </row>
    <row r="461" spans="1:23" ht="12.75">
      <c r="A461" s="16"/>
      <c r="J461" s="196"/>
      <c r="K461" s="196" t="s">
        <v>317</v>
      </c>
      <c r="L461" s="196"/>
      <c r="M461" s="197">
        <f aca="true" t="shared" si="158" ref="M461:R461">M458</f>
        <v>0</v>
      </c>
      <c r="N461" s="197">
        <f>N458</f>
        <v>1500</v>
      </c>
      <c r="O461" s="197">
        <f t="shared" si="158"/>
        <v>5000</v>
      </c>
      <c r="P461" s="197">
        <f t="shared" si="158"/>
        <v>8000</v>
      </c>
      <c r="Q461" s="198">
        <f>Q458</f>
        <v>5000</v>
      </c>
      <c r="R461" s="282">
        <f t="shared" si="158"/>
        <v>15000</v>
      </c>
      <c r="S461" s="198">
        <f>S458</f>
        <v>10000</v>
      </c>
      <c r="T461" s="197">
        <f>T458</f>
        <v>30000</v>
      </c>
      <c r="U461" s="199"/>
      <c r="V461" s="199"/>
      <c r="W461" s="199"/>
    </row>
    <row r="462" spans="10:23" ht="12.75">
      <c r="J462" s="242"/>
      <c r="K462" s="242"/>
      <c r="L462" s="242"/>
      <c r="M462" s="34"/>
      <c r="N462" s="37"/>
      <c r="O462" s="34"/>
      <c r="P462" s="37"/>
      <c r="Q462" s="222"/>
      <c r="R462" s="283"/>
      <c r="S462" s="157"/>
      <c r="T462" s="37"/>
      <c r="U462" s="223"/>
      <c r="V462" s="223"/>
      <c r="W462" s="223"/>
    </row>
    <row r="463" spans="1:23" ht="12.75">
      <c r="A463" s="8" t="s">
        <v>443</v>
      </c>
      <c r="B463" s="8"/>
      <c r="C463" s="8"/>
      <c r="D463" s="8"/>
      <c r="E463" s="8"/>
      <c r="F463" s="8"/>
      <c r="G463" s="8"/>
      <c r="H463" s="8"/>
      <c r="I463" s="8">
        <v>840</v>
      </c>
      <c r="J463" s="8" t="s">
        <v>138</v>
      </c>
      <c r="K463" s="8" t="s">
        <v>187</v>
      </c>
      <c r="L463" s="8"/>
      <c r="M463" s="18"/>
      <c r="N463" s="18"/>
      <c r="O463" s="18"/>
      <c r="P463" s="18"/>
      <c r="Q463" s="160"/>
      <c r="R463" s="271"/>
      <c r="S463" s="271"/>
      <c r="T463" s="271"/>
      <c r="U463" s="161"/>
      <c r="V463" s="161"/>
      <c r="W463" s="161"/>
    </row>
    <row r="464" spans="1:23" ht="12.75">
      <c r="A464" s="21" t="s">
        <v>443</v>
      </c>
      <c r="I464" s="1">
        <v>840</v>
      </c>
      <c r="J464" s="71">
        <v>3</v>
      </c>
      <c r="K464" s="71" t="s">
        <v>9</v>
      </c>
      <c r="L464" s="71"/>
      <c r="M464" s="84">
        <f aca="true" t="shared" si="159" ref="M464:T465">M465</f>
        <v>21004</v>
      </c>
      <c r="N464" s="83">
        <f t="shared" si="159"/>
        <v>10000</v>
      </c>
      <c r="O464" s="83">
        <f t="shared" si="159"/>
        <v>10000</v>
      </c>
      <c r="P464" s="83">
        <f t="shared" si="159"/>
        <v>25000</v>
      </c>
      <c r="Q464" s="144">
        <f t="shared" si="159"/>
        <v>10000</v>
      </c>
      <c r="R464" s="108">
        <f t="shared" si="159"/>
        <v>45000</v>
      </c>
      <c r="S464" s="145">
        <f t="shared" si="159"/>
        <v>25000</v>
      </c>
      <c r="T464" s="83">
        <f t="shared" si="159"/>
        <v>30000</v>
      </c>
      <c r="U464" s="146">
        <f aca="true" t="shared" si="160" ref="U464:W466">P464/O464*100</f>
        <v>250</v>
      </c>
      <c r="V464" s="146">
        <f t="shared" si="160"/>
        <v>40</v>
      </c>
      <c r="W464" s="146">
        <f t="shared" si="160"/>
        <v>450</v>
      </c>
    </row>
    <row r="465" spans="1:23" ht="12.75">
      <c r="A465" s="21" t="s">
        <v>443</v>
      </c>
      <c r="I465" s="1">
        <v>840</v>
      </c>
      <c r="J465" s="25">
        <v>38</v>
      </c>
      <c r="K465" s="25" t="s">
        <v>52</v>
      </c>
      <c r="L465" s="25"/>
      <c r="M465" s="26">
        <f t="shared" si="159"/>
        <v>21004</v>
      </c>
      <c r="N465" s="30">
        <f t="shared" si="159"/>
        <v>10000</v>
      </c>
      <c r="O465" s="30">
        <f t="shared" si="159"/>
        <v>10000</v>
      </c>
      <c r="P465" s="30">
        <f t="shared" si="159"/>
        <v>25000</v>
      </c>
      <c r="Q465" s="148">
        <f t="shared" si="159"/>
        <v>10000</v>
      </c>
      <c r="R465" s="108">
        <f t="shared" si="159"/>
        <v>45000</v>
      </c>
      <c r="S465" s="147">
        <f t="shared" si="159"/>
        <v>25000</v>
      </c>
      <c r="T465" s="30">
        <f t="shared" si="159"/>
        <v>30000</v>
      </c>
      <c r="U465" s="146">
        <f t="shared" si="160"/>
        <v>250</v>
      </c>
      <c r="V465" s="146">
        <f t="shared" si="160"/>
        <v>40</v>
      </c>
      <c r="W465" s="146">
        <f t="shared" si="160"/>
        <v>450</v>
      </c>
    </row>
    <row r="466" spans="1:23" s="315" customFormat="1" ht="13.5" thickBot="1">
      <c r="A466" s="373" t="s">
        <v>443</v>
      </c>
      <c r="B466" s="315">
        <v>1</v>
      </c>
      <c r="C466" s="315">
        <v>2</v>
      </c>
      <c r="E466" s="315">
        <v>4</v>
      </c>
      <c r="I466" s="315">
        <v>840</v>
      </c>
      <c r="J466" s="306">
        <v>3811</v>
      </c>
      <c r="K466" s="306" t="s">
        <v>238</v>
      </c>
      <c r="L466" s="306"/>
      <c r="M466" s="307">
        <v>21004</v>
      </c>
      <c r="N466" s="308">
        <v>10000</v>
      </c>
      <c r="O466" s="308">
        <v>10000</v>
      </c>
      <c r="P466" s="308">
        <v>25000</v>
      </c>
      <c r="Q466" s="383">
        <v>10000</v>
      </c>
      <c r="R466" s="104">
        <v>45000</v>
      </c>
      <c r="S466" s="384">
        <v>25000</v>
      </c>
      <c r="T466" s="308">
        <v>30000</v>
      </c>
      <c r="U466" s="380">
        <f t="shared" si="160"/>
        <v>250</v>
      </c>
      <c r="V466" s="380">
        <f t="shared" si="160"/>
        <v>40</v>
      </c>
      <c r="W466" s="380">
        <f t="shared" si="160"/>
        <v>450</v>
      </c>
    </row>
    <row r="467" spans="1:23" ht="12.75">
      <c r="A467" s="16"/>
      <c r="J467" s="196"/>
      <c r="K467" s="196" t="s">
        <v>317</v>
      </c>
      <c r="L467" s="196"/>
      <c r="M467" s="197">
        <f aca="true" t="shared" si="161" ref="M467:R467">M464</f>
        <v>21004</v>
      </c>
      <c r="N467" s="197">
        <f>N464</f>
        <v>10000</v>
      </c>
      <c r="O467" s="197">
        <f t="shared" si="161"/>
        <v>10000</v>
      </c>
      <c r="P467" s="197">
        <f t="shared" si="161"/>
        <v>25000</v>
      </c>
      <c r="Q467" s="198">
        <f>Q464</f>
        <v>10000</v>
      </c>
      <c r="R467" s="282">
        <f t="shared" si="161"/>
        <v>45000</v>
      </c>
      <c r="S467" s="198">
        <f>S464</f>
        <v>25000</v>
      </c>
      <c r="T467" s="197">
        <f>T464</f>
        <v>30000</v>
      </c>
      <c r="U467" s="199"/>
      <c r="V467" s="199"/>
      <c r="W467" s="199"/>
    </row>
    <row r="468" spans="10:23" ht="12.75">
      <c r="J468" s="33"/>
      <c r="K468" s="33"/>
      <c r="L468" s="33"/>
      <c r="M468" s="34"/>
      <c r="N468" s="37"/>
      <c r="O468" s="34"/>
      <c r="P468" s="37"/>
      <c r="Q468" s="222"/>
      <c r="R468" s="283"/>
      <c r="S468" s="157"/>
      <c r="T468" s="37"/>
      <c r="U468" s="223"/>
      <c r="V468" s="223"/>
      <c r="W468" s="223"/>
    </row>
    <row r="469" spans="1:23" ht="12.75">
      <c r="A469" s="7" t="s">
        <v>402</v>
      </c>
      <c r="B469" s="7"/>
      <c r="C469" s="7"/>
      <c r="D469" s="7"/>
      <c r="E469" s="7"/>
      <c r="F469" s="7"/>
      <c r="G469" s="7"/>
      <c r="H469" s="7"/>
      <c r="I469" s="7"/>
      <c r="J469" s="141" t="s">
        <v>191</v>
      </c>
      <c r="K469" s="141" t="s">
        <v>359</v>
      </c>
      <c r="L469" s="141"/>
      <c r="M469" s="17"/>
      <c r="N469" s="17"/>
      <c r="O469" s="17"/>
      <c r="P469" s="17"/>
      <c r="Q469" s="166"/>
      <c r="R469" s="273"/>
      <c r="S469" s="165"/>
      <c r="T469" s="165"/>
      <c r="U469" s="167"/>
      <c r="V469" s="167"/>
      <c r="W469" s="167"/>
    </row>
    <row r="470" spans="1:23" s="21" customFormat="1" ht="12.75">
      <c r="A470" s="8" t="s">
        <v>444</v>
      </c>
      <c r="B470" s="8"/>
      <c r="C470" s="8"/>
      <c r="D470" s="8"/>
      <c r="E470" s="8"/>
      <c r="F470" s="8"/>
      <c r="G470" s="8"/>
      <c r="H470" s="8"/>
      <c r="I470" s="8">
        <v>1080</v>
      </c>
      <c r="J470" s="8" t="s">
        <v>92</v>
      </c>
      <c r="K470" s="8" t="s">
        <v>250</v>
      </c>
      <c r="L470" s="8"/>
      <c r="M470" s="18"/>
      <c r="N470" s="18"/>
      <c r="O470" s="18"/>
      <c r="P470" s="18"/>
      <c r="Q470" s="160"/>
      <c r="R470" s="271"/>
      <c r="S470" s="159"/>
      <c r="T470" s="159"/>
      <c r="U470" s="161"/>
      <c r="V470" s="161"/>
      <c r="W470" s="161"/>
    </row>
    <row r="471" spans="1:23" s="21" customFormat="1" ht="12.75">
      <c r="A471" s="21" t="s">
        <v>444</v>
      </c>
      <c r="I471" s="21">
        <v>1080</v>
      </c>
      <c r="J471" s="113">
        <v>3</v>
      </c>
      <c r="K471" s="113" t="s">
        <v>9</v>
      </c>
      <c r="L471" s="29"/>
      <c r="M471" s="83">
        <f aca="true" t="shared" si="162" ref="M471:T472">M472</f>
        <v>0</v>
      </c>
      <c r="N471" s="83">
        <f t="shared" si="162"/>
        <v>0</v>
      </c>
      <c r="O471" s="83">
        <f t="shared" si="162"/>
        <v>1500</v>
      </c>
      <c r="P471" s="83">
        <f t="shared" si="162"/>
        <v>0</v>
      </c>
      <c r="Q471" s="144">
        <f t="shared" si="162"/>
        <v>1500</v>
      </c>
      <c r="R471" s="108">
        <f t="shared" si="162"/>
        <v>0</v>
      </c>
      <c r="S471" s="145">
        <f t="shared" si="162"/>
        <v>1500</v>
      </c>
      <c r="T471" s="83">
        <f t="shared" si="162"/>
        <v>0</v>
      </c>
      <c r="U471" s="146">
        <f aca="true" t="shared" si="163" ref="U471:W473">P471/O471*100</f>
        <v>0</v>
      </c>
      <c r="V471" s="146" t="e">
        <f t="shared" si="163"/>
        <v>#DIV/0!</v>
      </c>
      <c r="W471" s="146">
        <f t="shared" si="163"/>
        <v>0</v>
      </c>
    </row>
    <row r="472" spans="1:23" s="21" customFormat="1" ht="12.75">
      <c r="A472" s="21" t="s">
        <v>444</v>
      </c>
      <c r="I472" s="21">
        <v>1080</v>
      </c>
      <c r="J472" s="29">
        <v>38</v>
      </c>
      <c r="K472" s="29" t="s">
        <v>52</v>
      </c>
      <c r="L472" s="29"/>
      <c r="M472" s="30">
        <v>0</v>
      </c>
      <c r="N472" s="30">
        <f>N473</f>
        <v>0</v>
      </c>
      <c r="O472" s="30">
        <f>O473</f>
        <v>1500</v>
      </c>
      <c r="P472" s="30">
        <f>P473</f>
        <v>0</v>
      </c>
      <c r="Q472" s="148">
        <f t="shared" si="162"/>
        <v>1500</v>
      </c>
      <c r="R472" s="108">
        <f t="shared" si="162"/>
        <v>0</v>
      </c>
      <c r="S472" s="147">
        <f t="shared" si="162"/>
        <v>1500</v>
      </c>
      <c r="T472" s="30">
        <f t="shared" si="162"/>
        <v>0</v>
      </c>
      <c r="U472" s="146">
        <f t="shared" si="163"/>
        <v>0</v>
      </c>
      <c r="V472" s="146" t="e">
        <f t="shared" si="163"/>
        <v>#DIV/0!</v>
      </c>
      <c r="W472" s="146">
        <f t="shared" si="163"/>
        <v>0</v>
      </c>
    </row>
    <row r="473" spans="1:23" s="21" customFormat="1" ht="13.5" thickBot="1">
      <c r="A473" s="21" t="s">
        <v>444</v>
      </c>
      <c r="B473" s="21">
        <v>1</v>
      </c>
      <c r="C473" s="21">
        <v>2</v>
      </c>
      <c r="E473" s="21">
        <v>4</v>
      </c>
      <c r="I473" s="21">
        <v>1080</v>
      </c>
      <c r="J473" s="62">
        <v>3811</v>
      </c>
      <c r="K473" s="62" t="s">
        <v>238</v>
      </c>
      <c r="L473" s="62"/>
      <c r="M473" s="63">
        <v>0</v>
      </c>
      <c r="N473" s="63">
        <v>0</v>
      </c>
      <c r="O473" s="63">
        <v>1500</v>
      </c>
      <c r="P473" s="63">
        <v>0</v>
      </c>
      <c r="Q473" s="148">
        <v>1500</v>
      </c>
      <c r="R473" s="284">
        <v>0</v>
      </c>
      <c r="S473" s="147">
        <v>1500</v>
      </c>
      <c r="T473" s="30">
        <v>0</v>
      </c>
      <c r="U473" s="146">
        <f t="shared" si="163"/>
        <v>0</v>
      </c>
      <c r="V473" s="146" t="e">
        <f t="shared" si="163"/>
        <v>#DIV/0!</v>
      </c>
      <c r="W473" s="146">
        <f t="shared" si="163"/>
        <v>0</v>
      </c>
    </row>
    <row r="474" spans="1:23" ht="13.5" thickBot="1">
      <c r="A474" s="16"/>
      <c r="J474" s="196"/>
      <c r="K474" s="196" t="s">
        <v>317</v>
      </c>
      <c r="L474" s="196"/>
      <c r="M474" s="197">
        <f aca="true" t="shared" si="164" ref="M474:R474">M471</f>
        <v>0</v>
      </c>
      <c r="N474" s="197">
        <f>N471</f>
        <v>0</v>
      </c>
      <c r="O474" s="197">
        <f t="shared" si="164"/>
        <v>1500</v>
      </c>
      <c r="P474" s="197">
        <f t="shared" si="164"/>
        <v>0</v>
      </c>
      <c r="Q474" s="198">
        <f>Q471</f>
        <v>1500</v>
      </c>
      <c r="R474" s="282">
        <f t="shared" si="164"/>
        <v>0</v>
      </c>
      <c r="S474" s="198">
        <f>S471</f>
        <v>1500</v>
      </c>
      <c r="T474" s="197">
        <f>T471</f>
        <v>0</v>
      </c>
      <c r="U474" s="199"/>
      <c r="V474" s="199"/>
      <c r="W474" s="199"/>
    </row>
    <row r="475" spans="10:23" ht="13.5" thickBot="1">
      <c r="J475" s="172"/>
      <c r="K475" s="172" t="s">
        <v>325</v>
      </c>
      <c r="L475" s="172"/>
      <c r="M475" s="173">
        <f aca="true" t="shared" si="165" ref="M475:T475">M455+M461+M467+M474</f>
        <v>61254</v>
      </c>
      <c r="N475" s="173">
        <f t="shared" si="165"/>
        <v>36500</v>
      </c>
      <c r="O475" s="173">
        <f t="shared" si="165"/>
        <v>51500</v>
      </c>
      <c r="P475" s="173">
        <f t="shared" si="165"/>
        <v>83000</v>
      </c>
      <c r="Q475" s="174">
        <f t="shared" si="165"/>
        <v>51500</v>
      </c>
      <c r="R475" s="275">
        <f t="shared" si="165"/>
        <v>120000</v>
      </c>
      <c r="S475" s="174">
        <f t="shared" si="165"/>
        <v>86500</v>
      </c>
      <c r="T475" s="173">
        <f t="shared" si="165"/>
        <v>135000</v>
      </c>
      <c r="U475" s="175"/>
      <c r="V475" s="175"/>
      <c r="W475" s="175"/>
    </row>
    <row r="476" spans="10:23" s="21" customFormat="1" ht="13.5" thickTop="1">
      <c r="J476" s="35"/>
      <c r="K476" s="35"/>
      <c r="L476" s="36"/>
      <c r="M476" s="37"/>
      <c r="N476" s="37"/>
      <c r="O476" s="37"/>
      <c r="P476" s="37"/>
      <c r="Q476" s="157"/>
      <c r="R476" s="270"/>
      <c r="S476" s="157"/>
      <c r="T476" s="37"/>
      <c r="U476" s="158"/>
      <c r="V476" s="158"/>
      <c r="W476" s="158"/>
    </row>
    <row r="477" spans="1:23" ht="12.75">
      <c r="A477" s="21"/>
      <c r="B477" s="21"/>
      <c r="C477" s="21"/>
      <c r="D477" s="21"/>
      <c r="E477" s="21"/>
      <c r="F477" s="21"/>
      <c r="G477" s="21"/>
      <c r="H477" s="21"/>
      <c r="I477" s="21"/>
      <c r="J477" s="139" t="s">
        <v>326</v>
      </c>
      <c r="K477" s="139" t="s">
        <v>188</v>
      </c>
      <c r="L477" s="139"/>
      <c r="M477" s="186"/>
      <c r="N477" s="186"/>
      <c r="O477" s="186"/>
      <c r="P477" s="186"/>
      <c r="Q477" s="185"/>
      <c r="R477" s="279"/>
      <c r="S477" s="186"/>
      <c r="T477" s="186"/>
      <c r="U477" s="187"/>
      <c r="V477" s="187"/>
      <c r="W477" s="187"/>
    </row>
    <row r="478" spans="1:24" ht="12.75">
      <c r="A478" s="21"/>
      <c r="B478" s="21"/>
      <c r="C478" s="21"/>
      <c r="D478" s="21"/>
      <c r="E478" s="21"/>
      <c r="F478" s="21"/>
      <c r="G478" s="21"/>
      <c r="H478" s="21"/>
      <c r="I478" s="21">
        <v>800</v>
      </c>
      <c r="J478" s="21" t="s">
        <v>252</v>
      </c>
      <c r="K478" s="21" t="s">
        <v>253</v>
      </c>
      <c r="L478" s="21"/>
      <c r="M478" s="22"/>
      <c r="N478" s="22"/>
      <c r="O478" s="22"/>
      <c r="P478" s="22"/>
      <c r="Q478" s="180"/>
      <c r="R478" s="280"/>
      <c r="S478" s="188"/>
      <c r="T478" s="188"/>
      <c r="U478" s="189"/>
      <c r="V478" s="189"/>
      <c r="W478" s="189"/>
      <c r="X478" s="21"/>
    </row>
    <row r="479" spans="1:23" ht="12.75">
      <c r="A479" s="7" t="s">
        <v>403</v>
      </c>
      <c r="B479" s="7"/>
      <c r="C479" s="7"/>
      <c r="D479" s="7"/>
      <c r="E479" s="7"/>
      <c r="F479" s="7"/>
      <c r="G479" s="7"/>
      <c r="H479" s="7"/>
      <c r="I479" s="7"/>
      <c r="J479" s="141" t="s">
        <v>195</v>
      </c>
      <c r="K479" s="141" t="s">
        <v>190</v>
      </c>
      <c r="L479" s="141"/>
      <c r="M479" s="17"/>
      <c r="N479" s="17"/>
      <c r="O479" s="17"/>
      <c r="P479" s="17"/>
      <c r="Q479" s="166"/>
      <c r="R479" s="273"/>
      <c r="S479" s="165"/>
      <c r="T479" s="165"/>
      <c r="U479" s="167"/>
      <c r="V479" s="167"/>
      <c r="W479" s="167"/>
    </row>
    <row r="480" spans="1:23" ht="12.75">
      <c r="A480" s="8" t="s">
        <v>445</v>
      </c>
      <c r="B480" s="8"/>
      <c r="C480" s="8"/>
      <c r="D480" s="8"/>
      <c r="E480" s="8"/>
      <c r="F480" s="8"/>
      <c r="G480" s="8"/>
      <c r="H480" s="8"/>
      <c r="I480" s="8">
        <v>810</v>
      </c>
      <c r="J480" s="8" t="s">
        <v>136</v>
      </c>
      <c r="K480" s="8" t="s">
        <v>192</v>
      </c>
      <c r="L480" s="8"/>
      <c r="M480" s="18"/>
      <c r="N480" s="18"/>
      <c r="O480" s="18"/>
      <c r="P480" s="18"/>
      <c r="Q480" s="160"/>
      <c r="R480" s="271"/>
      <c r="S480" s="159"/>
      <c r="T480" s="159"/>
      <c r="U480" s="161"/>
      <c r="V480" s="161"/>
      <c r="W480" s="161"/>
    </row>
    <row r="481" spans="1:23" ht="12.75">
      <c r="A481" s="21" t="s">
        <v>445</v>
      </c>
      <c r="I481" s="1">
        <v>810</v>
      </c>
      <c r="J481" s="71">
        <v>3</v>
      </c>
      <c r="K481" s="71" t="s">
        <v>9</v>
      </c>
      <c r="L481" s="71"/>
      <c r="M481" s="84">
        <f aca="true" t="shared" si="166" ref="M481:R481">M482+M486</f>
        <v>22040</v>
      </c>
      <c r="N481" s="83">
        <f>N482+N486</f>
        <v>42012</v>
      </c>
      <c r="O481" s="83">
        <f t="shared" si="166"/>
        <v>45000</v>
      </c>
      <c r="P481" s="83">
        <f t="shared" si="166"/>
        <v>55000</v>
      </c>
      <c r="Q481" s="144">
        <f>Q482+Q486</f>
        <v>45000</v>
      </c>
      <c r="R481" s="108">
        <f t="shared" si="166"/>
        <v>100000</v>
      </c>
      <c r="S481" s="145">
        <f>S482+S486</f>
        <v>45000</v>
      </c>
      <c r="T481" s="83">
        <f>T482+T486</f>
        <v>120000</v>
      </c>
      <c r="U481" s="146">
        <f aca="true" t="shared" si="167" ref="U481:U487">P481/O481*100</f>
        <v>122.22222222222223</v>
      </c>
      <c r="V481" s="146">
        <f aca="true" t="shared" si="168" ref="V481:V487">Q481/P481*100</f>
        <v>81.81818181818183</v>
      </c>
      <c r="W481" s="146">
        <f aca="true" t="shared" si="169" ref="W481:W487">R481/Q481*100</f>
        <v>222.22222222222223</v>
      </c>
    </row>
    <row r="482" spans="1:23" ht="12.75">
      <c r="A482" s="21" t="s">
        <v>445</v>
      </c>
      <c r="I482" s="1">
        <v>810</v>
      </c>
      <c r="J482" s="25">
        <v>32</v>
      </c>
      <c r="K482" s="32" t="s">
        <v>41</v>
      </c>
      <c r="L482" s="31"/>
      <c r="M482" s="26">
        <f>M484</f>
        <v>0</v>
      </c>
      <c r="N482" s="30">
        <f>N484+N483</f>
        <v>2012</v>
      </c>
      <c r="O482" s="30">
        <f>O484</f>
        <v>5000</v>
      </c>
      <c r="P482" s="30">
        <f>P484+P483</f>
        <v>15000</v>
      </c>
      <c r="Q482" s="148">
        <f>Q484</f>
        <v>5000</v>
      </c>
      <c r="R482" s="108">
        <f>R484</f>
        <v>50000</v>
      </c>
      <c r="S482" s="147">
        <f>S484</f>
        <v>5000</v>
      </c>
      <c r="T482" s="30">
        <f>T484</f>
        <v>50000</v>
      </c>
      <c r="U482" s="146">
        <f t="shared" si="167"/>
        <v>300</v>
      </c>
      <c r="V482" s="146">
        <f t="shared" si="168"/>
        <v>33.33333333333333</v>
      </c>
      <c r="W482" s="146">
        <f t="shared" si="169"/>
        <v>1000</v>
      </c>
    </row>
    <row r="483" spans="1:23" ht="12.75" hidden="1">
      <c r="A483" s="21" t="s">
        <v>445</v>
      </c>
      <c r="I483" s="1">
        <v>810</v>
      </c>
      <c r="J483" s="25">
        <v>32251</v>
      </c>
      <c r="K483" s="32" t="s">
        <v>385</v>
      </c>
      <c r="L483" s="31"/>
      <c r="M483" s="26"/>
      <c r="N483" s="30">
        <v>0</v>
      </c>
      <c r="O483" s="30">
        <v>0</v>
      </c>
      <c r="P483" s="30">
        <v>0</v>
      </c>
      <c r="Q483" s="148">
        <v>0</v>
      </c>
      <c r="R483" s="108">
        <v>0</v>
      </c>
      <c r="S483" s="147">
        <v>0</v>
      </c>
      <c r="T483" s="30">
        <v>0</v>
      </c>
      <c r="U483" s="146"/>
      <c r="V483" s="146"/>
      <c r="W483" s="146"/>
    </row>
    <row r="484" spans="1:23" ht="12.75">
      <c r="A484" s="21" t="s">
        <v>445</v>
      </c>
      <c r="I484" s="1">
        <v>810</v>
      </c>
      <c r="J484" s="70">
        <v>323</v>
      </c>
      <c r="K484" s="70" t="s">
        <v>44</v>
      </c>
      <c r="L484" s="70"/>
      <c r="M484" s="26">
        <f aca="true" t="shared" si="170" ref="M484:T484">M485</f>
        <v>0</v>
      </c>
      <c r="N484" s="30">
        <f t="shared" si="170"/>
        <v>2012</v>
      </c>
      <c r="O484" s="30">
        <f t="shared" si="170"/>
        <v>5000</v>
      </c>
      <c r="P484" s="30">
        <f t="shared" si="170"/>
        <v>15000</v>
      </c>
      <c r="Q484" s="148">
        <f t="shared" si="170"/>
        <v>5000</v>
      </c>
      <c r="R484" s="108">
        <f t="shared" si="170"/>
        <v>50000</v>
      </c>
      <c r="S484" s="147">
        <f t="shared" si="170"/>
        <v>5000</v>
      </c>
      <c r="T484" s="30">
        <f t="shared" si="170"/>
        <v>50000</v>
      </c>
      <c r="U484" s="146">
        <f t="shared" si="167"/>
        <v>300</v>
      </c>
      <c r="V484" s="146">
        <f t="shared" si="168"/>
        <v>33.33333333333333</v>
      </c>
      <c r="W484" s="146">
        <f t="shared" si="169"/>
        <v>1000</v>
      </c>
    </row>
    <row r="485" spans="1:23" s="315" customFormat="1" ht="12.75">
      <c r="A485" s="373" t="s">
        <v>445</v>
      </c>
      <c r="C485" s="315">
        <v>2</v>
      </c>
      <c r="D485" s="315">
        <v>3</v>
      </c>
      <c r="E485" s="315">
        <v>4</v>
      </c>
      <c r="I485" s="315">
        <v>810</v>
      </c>
      <c r="J485" s="306">
        <v>3232</v>
      </c>
      <c r="K485" s="306" t="s">
        <v>316</v>
      </c>
      <c r="L485" s="395"/>
      <c r="M485" s="307">
        <v>0</v>
      </c>
      <c r="N485" s="308">
        <v>2012</v>
      </c>
      <c r="O485" s="308">
        <v>5000</v>
      </c>
      <c r="P485" s="308">
        <v>15000</v>
      </c>
      <c r="Q485" s="383">
        <v>5000</v>
      </c>
      <c r="R485" s="104">
        <v>50000</v>
      </c>
      <c r="S485" s="384">
        <v>5000</v>
      </c>
      <c r="T485" s="308">
        <v>50000</v>
      </c>
      <c r="U485" s="380">
        <f t="shared" si="167"/>
        <v>300</v>
      </c>
      <c r="V485" s="380">
        <f t="shared" si="168"/>
        <v>33.33333333333333</v>
      </c>
      <c r="W485" s="380">
        <f t="shared" si="169"/>
        <v>1000</v>
      </c>
    </row>
    <row r="486" spans="1:23" s="315" customFormat="1" ht="12.75">
      <c r="A486" s="373" t="s">
        <v>445</v>
      </c>
      <c r="I486" s="315">
        <v>810</v>
      </c>
      <c r="J486" s="306">
        <v>38</v>
      </c>
      <c r="K486" s="306" t="s">
        <v>52</v>
      </c>
      <c r="L486" s="306"/>
      <c r="M486" s="307">
        <f aca="true" t="shared" si="171" ref="M486:T486">M487</f>
        <v>22040</v>
      </c>
      <c r="N486" s="308">
        <f t="shared" si="171"/>
        <v>40000</v>
      </c>
      <c r="O486" s="308">
        <f t="shared" si="171"/>
        <v>40000</v>
      </c>
      <c r="P486" s="308">
        <f t="shared" si="171"/>
        <v>40000</v>
      </c>
      <c r="Q486" s="383">
        <f t="shared" si="171"/>
        <v>40000</v>
      </c>
      <c r="R486" s="104">
        <f t="shared" si="171"/>
        <v>50000</v>
      </c>
      <c r="S486" s="384">
        <f t="shared" si="171"/>
        <v>40000</v>
      </c>
      <c r="T486" s="308">
        <f t="shared" si="171"/>
        <v>70000</v>
      </c>
      <c r="U486" s="380">
        <f t="shared" si="167"/>
        <v>100</v>
      </c>
      <c r="V486" s="380">
        <f t="shared" si="168"/>
        <v>100</v>
      </c>
      <c r="W486" s="380">
        <f t="shared" si="169"/>
        <v>125</v>
      </c>
    </row>
    <row r="487" spans="1:23" s="315" customFormat="1" ht="13.5" thickBot="1">
      <c r="A487" s="373" t="s">
        <v>445</v>
      </c>
      <c r="B487" s="315">
        <v>1</v>
      </c>
      <c r="C487" s="315">
        <v>2</v>
      </c>
      <c r="E487" s="315">
        <v>4</v>
      </c>
      <c r="I487" s="315">
        <v>810</v>
      </c>
      <c r="J487" s="306">
        <v>3811</v>
      </c>
      <c r="K487" s="306" t="s">
        <v>238</v>
      </c>
      <c r="L487" s="306"/>
      <c r="M487" s="307">
        <v>22040</v>
      </c>
      <c r="N487" s="308">
        <v>40000</v>
      </c>
      <c r="O487" s="308">
        <v>40000</v>
      </c>
      <c r="P487" s="308">
        <v>40000</v>
      </c>
      <c r="Q487" s="383">
        <v>40000</v>
      </c>
      <c r="R487" s="104">
        <v>50000</v>
      </c>
      <c r="S487" s="384">
        <v>40000</v>
      </c>
      <c r="T487" s="308">
        <v>70000</v>
      </c>
      <c r="U487" s="380">
        <f t="shared" si="167"/>
        <v>100</v>
      </c>
      <c r="V487" s="380">
        <f t="shared" si="168"/>
        <v>100</v>
      </c>
      <c r="W487" s="380">
        <f t="shared" si="169"/>
        <v>125</v>
      </c>
    </row>
    <row r="488" spans="1:23" ht="13.5" thickBot="1">
      <c r="A488" s="16"/>
      <c r="J488" s="196"/>
      <c r="K488" s="196" t="s">
        <v>317</v>
      </c>
      <c r="L488" s="196"/>
      <c r="M488" s="197">
        <f aca="true" t="shared" si="172" ref="M488:R488">M481</f>
        <v>22040</v>
      </c>
      <c r="N488" s="197">
        <f>N481</f>
        <v>42012</v>
      </c>
      <c r="O488" s="197">
        <f t="shared" si="172"/>
        <v>45000</v>
      </c>
      <c r="P488" s="197">
        <f t="shared" si="172"/>
        <v>55000</v>
      </c>
      <c r="Q488" s="198">
        <f>Q481</f>
        <v>45000</v>
      </c>
      <c r="R488" s="282">
        <f t="shared" si="172"/>
        <v>100000</v>
      </c>
      <c r="S488" s="198">
        <f>S481</f>
        <v>45000</v>
      </c>
      <c r="T488" s="197">
        <f>T481</f>
        <v>120000</v>
      </c>
      <c r="U488" s="199"/>
      <c r="V488" s="199"/>
      <c r="W488" s="199"/>
    </row>
    <row r="489" spans="10:23" ht="13.5" thickBot="1">
      <c r="J489" s="172"/>
      <c r="K489" s="172" t="s">
        <v>328</v>
      </c>
      <c r="L489" s="172"/>
      <c r="M489" s="173">
        <f aca="true" t="shared" si="173" ref="M489:T489">M488</f>
        <v>22040</v>
      </c>
      <c r="N489" s="173">
        <f t="shared" si="173"/>
        <v>42012</v>
      </c>
      <c r="O489" s="173">
        <f t="shared" si="173"/>
        <v>45000</v>
      </c>
      <c r="P489" s="173">
        <f t="shared" si="173"/>
        <v>55000</v>
      </c>
      <c r="Q489" s="174">
        <f t="shared" si="173"/>
        <v>45000</v>
      </c>
      <c r="R489" s="275">
        <f t="shared" si="173"/>
        <v>100000</v>
      </c>
      <c r="S489" s="174">
        <f t="shared" si="173"/>
        <v>45000</v>
      </c>
      <c r="T489" s="173">
        <f t="shared" si="173"/>
        <v>120000</v>
      </c>
      <c r="U489" s="175"/>
      <c r="V489" s="175"/>
      <c r="W489" s="175"/>
    </row>
    <row r="490" spans="10:23" ht="13.5" thickTop="1">
      <c r="J490" s="156"/>
      <c r="K490" s="156"/>
      <c r="L490" s="156"/>
      <c r="M490" s="117"/>
      <c r="N490" s="245"/>
      <c r="O490" s="117"/>
      <c r="P490" s="117"/>
      <c r="Q490" s="163"/>
      <c r="R490" s="270"/>
      <c r="S490" s="163"/>
      <c r="T490" s="117"/>
      <c r="U490" s="164"/>
      <c r="V490" s="164"/>
      <c r="W490" s="164"/>
    </row>
    <row r="491" spans="1:23" ht="12.75">
      <c r="A491" s="21"/>
      <c r="B491" s="21"/>
      <c r="C491" s="21"/>
      <c r="D491" s="21"/>
      <c r="E491" s="21"/>
      <c r="F491" s="21"/>
      <c r="G491" s="21"/>
      <c r="H491" s="21"/>
      <c r="I491" s="21"/>
      <c r="J491" s="139" t="s">
        <v>327</v>
      </c>
      <c r="K491" s="139" t="s">
        <v>291</v>
      </c>
      <c r="L491" s="139"/>
      <c r="M491" s="186"/>
      <c r="N491" s="246"/>
      <c r="O491" s="186"/>
      <c r="P491" s="186"/>
      <c r="Q491" s="185"/>
      <c r="R491" s="279"/>
      <c r="S491" s="186"/>
      <c r="T491" s="186"/>
      <c r="U491" s="187"/>
      <c r="V491" s="187"/>
      <c r="W491" s="187"/>
    </row>
    <row r="492" spans="1:23" ht="12.75">
      <c r="A492" s="21"/>
      <c r="B492" s="21"/>
      <c r="C492" s="21"/>
      <c r="D492" s="21"/>
      <c r="E492" s="21"/>
      <c r="F492" s="21"/>
      <c r="G492" s="21"/>
      <c r="H492" s="21"/>
      <c r="I492" s="21">
        <v>300</v>
      </c>
      <c r="J492" s="21" t="s">
        <v>252</v>
      </c>
      <c r="K492" s="21" t="s">
        <v>112</v>
      </c>
      <c r="L492" s="21"/>
      <c r="M492" s="188"/>
      <c r="N492" s="247"/>
      <c r="O492" s="188"/>
      <c r="P492" s="188"/>
      <c r="Q492" s="180"/>
      <c r="R492" s="280"/>
      <c r="S492" s="188"/>
      <c r="T492" s="188"/>
      <c r="U492" s="189"/>
      <c r="V492" s="189"/>
      <c r="W492" s="189"/>
    </row>
    <row r="493" spans="1:23" ht="12.75">
      <c r="A493" s="7" t="s">
        <v>404</v>
      </c>
      <c r="B493" s="7"/>
      <c r="C493" s="7"/>
      <c r="D493" s="7"/>
      <c r="E493" s="7"/>
      <c r="F493" s="7"/>
      <c r="G493" s="7"/>
      <c r="H493" s="7"/>
      <c r="I493" s="7"/>
      <c r="J493" s="141" t="s">
        <v>199</v>
      </c>
      <c r="K493" s="141" t="s">
        <v>292</v>
      </c>
      <c r="L493" s="248"/>
      <c r="M493" s="17"/>
      <c r="N493" s="229"/>
      <c r="O493" s="17"/>
      <c r="P493" s="17"/>
      <c r="Q493" s="166"/>
      <c r="R493" s="273"/>
      <c r="S493" s="165"/>
      <c r="T493" s="165"/>
      <c r="U493" s="167"/>
      <c r="V493" s="167"/>
      <c r="W493" s="167"/>
    </row>
    <row r="494" spans="1:23" ht="12.75">
      <c r="A494" s="8" t="s">
        <v>446</v>
      </c>
      <c r="B494" s="8"/>
      <c r="C494" s="8"/>
      <c r="D494" s="8"/>
      <c r="E494" s="8"/>
      <c r="F494" s="8"/>
      <c r="G494" s="8"/>
      <c r="H494" s="8"/>
      <c r="I494" s="8">
        <v>360</v>
      </c>
      <c r="J494" s="8" t="s">
        <v>136</v>
      </c>
      <c r="K494" s="8" t="s">
        <v>292</v>
      </c>
      <c r="L494" s="8"/>
      <c r="M494" s="18"/>
      <c r="N494" s="224"/>
      <c r="O494" s="18"/>
      <c r="P494" s="18"/>
      <c r="Q494" s="160"/>
      <c r="R494" s="271"/>
      <c r="S494" s="159"/>
      <c r="T494" s="159"/>
      <c r="U494" s="161"/>
      <c r="V494" s="161"/>
      <c r="W494" s="161"/>
    </row>
    <row r="495" spans="1:23" ht="12.75">
      <c r="A495" s="21" t="s">
        <v>446</v>
      </c>
      <c r="I495" s="1">
        <v>360</v>
      </c>
      <c r="J495" s="71">
        <v>3</v>
      </c>
      <c r="K495" s="71" t="s">
        <v>9</v>
      </c>
      <c r="L495" s="71"/>
      <c r="M495" s="84">
        <f aca="true" t="shared" si="174" ref="M495:T496">M496</f>
        <v>0</v>
      </c>
      <c r="N495" s="83">
        <f t="shared" si="174"/>
        <v>0</v>
      </c>
      <c r="O495" s="84">
        <f t="shared" si="174"/>
        <v>3000</v>
      </c>
      <c r="P495" s="83">
        <f t="shared" si="174"/>
        <v>3000</v>
      </c>
      <c r="Q495" s="144">
        <f t="shared" si="174"/>
        <v>3000</v>
      </c>
      <c r="R495" s="108">
        <f t="shared" si="174"/>
        <v>3000</v>
      </c>
      <c r="S495" s="145">
        <f t="shared" si="174"/>
        <v>3000</v>
      </c>
      <c r="T495" s="83">
        <f t="shared" si="174"/>
        <v>3000</v>
      </c>
      <c r="U495" s="146">
        <f aca="true" t="shared" si="175" ref="U495:W497">P495/O495*100</f>
        <v>100</v>
      </c>
      <c r="V495" s="146">
        <f t="shared" si="175"/>
        <v>100</v>
      </c>
      <c r="W495" s="146">
        <f t="shared" si="175"/>
        <v>100</v>
      </c>
    </row>
    <row r="496" spans="1:23" ht="12.75">
      <c r="A496" s="21" t="s">
        <v>446</v>
      </c>
      <c r="I496" s="1">
        <v>360</v>
      </c>
      <c r="J496" s="25">
        <v>32</v>
      </c>
      <c r="K496" s="32" t="s">
        <v>41</v>
      </c>
      <c r="L496" s="31"/>
      <c r="M496" s="26">
        <f>M500</f>
        <v>0</v>
      </c>
      <c r="N496" s="30">
        <f>N497</f>
        <v>0</v>
      </c>
      <c r="O496" s="26">
        <f>O497</f>
        <v>3000</v>
      </c>
      <c r="P496" s="30">
        <f>P497</f>
        <v>3000</v>
      </c>
      <c r="Q496" s="148">
        <f t="shared" si="174"/>
        <v>3000</v>
      </c>
      <c r="R496" s="108">
        <f t="shared" si="174"/>
        <v>3000</v>
      </c>
      <c r="S496" s="147">
        <f t="shared" si="174"/>
        <v>3000</v>
      </c>
      <c r="T496" s="30">
        <f t="shared" si="174"/>
        <v>3000</v>
      </c>
      <c r="U496" s="146">
        <f t="shared" si="175"/>
        <v>100</v>
      </c>
      <c r="V496" s="146">
        <f t="shared" si="175"/>
        <v>100</v>
      </c>
      <c r="W496" s="146">
        <f t="shared" si="175"/>
        <v>100</v>
      </c>
    </row>
    <row r="497" spans="1:23" ht="13.5" thickBot="1">
      <c r="A497" s="21" t="s">
        <v>446</v>
      </c>
      <c r="C497" s="1">
        <v>2</v>
      </c>
      <c r="D497" s="1">
        <v>2</v>
      </c>
      <c r="E497" s="1">
        <v>4</v>
      </c>
      <c r="I497" s="1">
        <v>360</v>
      </c>
      <c r="J497" s="241">
        <v>323</v>
      </c>
      <c r="K497" s="241" t="s">
        <v>44</v>
      </c>
      <c r="L497" s="241"/>
      <c r="M497" s="58">
        <v>0</v>
      </c>
      <c r="N497" s="63">
        <v>0</v>
      </c>
      <c r="O497" s="58">
        <v>3000</v>
      </c>
      <c r="P497" s="63">
        <v>3000</v>
      </c>
      <c r="Q497" s="148">
        <v>3000</v>
      </c>
      <c r="R497" s="284">
        <v>3000</v>
      </c>
      <c r="S497" s="147">
        <v>3000</v>
      </c>
      <c r="T497" s="30">
        <v>3000</v>
      </c>
      <c r="U497" s="146">
        <f t="shared" si="175"/>
        <v>100</v>
      </c>
      <c r="V497" s="146">
        <f t="shared" si="175"/>
        <v>100</v>
      </c>
      <c r="W497" s="146">
        <f t="shared" si="175"/>
        <v>100</v>
      </c>
    </row>
    <row r="498" spans="1:23" ht="13.5" thickBot="1">
      <c r="A498" s="16"/>
      <c r="J498" s="196"/>
      <c r="K498" s="196" t="s">
        <v>317</v>
      </c>
      <c r="L498" s="196"/>
      <c r="M498" s="197">
        <f aca="true" t="shared" si="176" ref="M498:R498">M495</f>
        <v>0</v>
      </c>
      <c r="N498" s="197">
        <f>N495</f>
        <v>0</v>
      </c>
      <c r="O498" s="197">
        <f t="shared" si="176"/>
        <v>3000</v>
      </c>
      <c r="P498" s="197">
        <f t="shared" si="176"/>
        <v>3000</v>
      </c>
      <c r="Q498" s="198">
        <f>Q495</f>
        <v>3000</v>
      </c>
      <c r="R498" s="282">
        <f t="shared" si="176"/>
        <v>3000</v>
      </c>
      <c r="S498" s="198">
        <f>S495</f>
        <v>3000</v>
      </c>
      <c r="T498" s="197">
        <f>T495</f>
        <v>3000</v>
      </c>
      <c r="U498" s="199"/>
      <c r="V498" s="199"/>
      <c r="W498" s="199"/>
    </row>
    <row r="499" spans="10:23" ht="13.5" thickBot="1">
      <c r="J499" s="172"/>
      <c r="K499" s="172" t="s">
        <v>329</v>
      </c>
      <c r="L499" s="172"/>
      <c r="M499" s="173">
        <f aca="true" t="shared" si="177" ref="M499:T499">M498</f>
        <v>0</v>
      </c>
      <c r="N499" s="173">
        <f t="shared" si="177"/>
        <v>0</v>
      </c>
      <c r="O499" s="173">
        <f t="shared" si="177"/>
        <v>3000</v>
      </c>
      <c r="P499" s="173">
        <f t="shared" si="177"/>
        <v>3000</v>
      </c>
      <c r="Q499" s="174">
        <f t="shared" si="177"/>
        <v>3000</v>
      </c>
      <c r="R499" s="275">
        <f t="shared" si="177"/>
        <v>3000</v>
      </c>
      <c r="S499" s="174">
        <f t="shared" si="177"/>
        <v>3000</v>
      </c>
      <c r="T499" s="173">
        <f t="shared" si="177"/>
        <v>3000</v>
      </c>
      <c r="U499" s="175"/>
      <c r="V499" s="175"/>
      <c r="W499" s="175"/>
    </row>
    <row r="500" spans="10:23" ht="13.5" thickTop="1">
      <c r="J500" s="33"/>
      <c r="K500" s="33"/>
      <c r="L500" s="33"/>
      <c r="M500" s="34"/>
      <c r="N500" s="37"/>
      <c r="O500" s="34"/>
      <c r="P500" s="37"/>
      <c r="Q500" s="222"/>
      <c r="R500" s="283"/>
      <c r="S500" s="157"/>
      <c r="T500" s="37"/>
      <c r="U500" s="223"/>
      <c r="V500" s="223"/>
      <c r="W500" s="223"/>
    </row>
    <row r="501" spans="1:23" ht="12.75">
      <c r="A501" s="21"/>
      <c r="B501" s="21"/>
      <c r="C501" s="21"/>
      <c r="D501" s="21"/>
      <c r="E501" s="21"/>
      <c r="F501" s="21"/>
      <c r="G501" s="21"/>
      <c r="H501" s="21"/>
      <c r="I501" s="21"/>
      <c r="J501" s="139" t="s">
        <v>290</v>
      </c>
      <c r="K501" s="139" t="s">
        <v>193</v>
      </c>
      <c r="L501" s="139"/>
      <c r="M501" s="186"/>
      <c r="N501" s="186"/>
      <c r="O501" s="186"/>
      <c r="P501" s="186"/>
      <c r="Q501" s="185"/>
      <c r="R501" s="279"/>
      <c r="S501" s="186"/>
      <c r="T501" s="186"/>
      <c r="U501" s="187"/>
      <c r="V501" s="187"/>
      <c r="W501" s="187"/>
    </row>
    <row r="502" spans="1:23" ht="12.75">
      <c r="A502" s="21"/>
      <c r="B502" s="21"/>
      <c r="C502" s="21"/>
      <c r="D502" s="21"/>
      <c r="E502" s="21"/>
      <c r="F502" s="21"/>
      <c r="G502" s="21"/>
      <c r="H502" s="21"/>
      <c r="I502" s="21">
        <v>1000</v>
      </c>
      <c r="J502" s="21" t="s">
        <v>358</v>
      </c>
      <c r="K502" s="21"/>
      <c r="L502" s="21"/>
      <c r="M502" s="22"/>
      <c r="N502" s="22"/>
      <c r="O502" s="22"/>
      <c r="P502" s="22"/>
      <c r="Q502" s="180"/>
      <c r="R502" s="280"/>
      <c r="S502" s="188"/>
      <c r="T502" s="188"/>
      <c r="U502" s="189"/>
      <c r="V502" s="189"/>
      <c r="W502" s="189"/>
    </row>
    <row r="503" spans="1:23" ht="12.75">
      <c r="A503" s="7" t="s">
        <v>405</v>
      </c>
      <c r="B503" s="7"/>
      <c r="C503" s="7"/>
      <c r="D503" s="7"/>
      <c r="E503" s="7"/>
      <c r="F503" s="7"/>
      <c r="G503" s="7"/>
      <c r="H503" s="7"/>
      <c r="I503" s="7"/>
      <c r="J503" s="141" t="s">
        <v>251</v>
      </c>
      <c r="K503" s="141" t="s">
        <v>194</v>
      </c>
      <c r="L503" s="141"/>
      <c r="M503" s="17"/>
      <c r="N503" s="17"/>
      <c r="O503" s="17"/>
      <c r="P503" s="17"/>
      <c r="Q503" s="166"/>
      <c r="R503" s="273"/>
      <c r="S503" s="165"/>
      <c r="T503" s="165"/>
      <c r="U503" s="167"/>
      <c r="V503" s="167"/>
      <c r="W503" s="167"/>
    </row>
    <row r="504" spans="1:23" ht="12.75">
      <c r="A504" s="8" t="s">
        <v>447</v>
      </c>
      <c r="B504" s="8"/>
      <c r="C504" s="8"/>
      <c r="D504" s="8"/>
      <c r="E504" s="8"/>
      <c r="F504" s="8"/>
      <c r="G504" s="8"/>
      <c r="H504" s="8"/>
      <c r="I504" s="8">
        <v>1070</v>
      </c>
      <c r="J504" s="8" t="s">
        <v>92</v>
      </c>
      <c r="K504" s="8" t="s">
        <v>196</v>
      </c>
      <c r="L504" s="8"/>
      <c r="M504" s="18"/>
      <c r="N504" s="18"/>
      <c r="O504" s="18"/>
      <c r="P504" s="18"/>
      <c r="Q504" s="160"/>
      <c r="R504" s="271"/>
      <c r="S504" s="159"/>
      <c r="T504" s="159"/>
      <c r="U504" s="161"/>
      <c r="V504" s="161"/>
      <c r="W504" s="161"/>
    </row>
    <row r="505" spans="1:23" ht="12.75">
      <c r="A505" s="21" t="s">
        <v>447</v>
      </c>
      <c r="I505" s="1">
        <v>1070</v>
      </c>
      <c r="J505" s="71">
        <v>3</v>
      </c>
      <c r="K505" s="71" t="s">
        <v>9</v>
      </c>
      <c r="L505" s="71"/>
      <c r="M505" s="84">
        <f aca="true" t="shared" si="178" ref="M505:T506">M506</f>
        <v>0</v>
      </c>
      <c r="N505" s="83">
        <f t="shared" si="178"/>
        <v>14500</v>
      </c>
      <c r="O505" s="83">
        <f t="shared" si="178"/>
        <v>10000</v>
      </c>
      <c r="P505" s="83">
        <f t="shared" si="178"/>
        <v>40000</v>
      </c>
      <c r="Q505" s="144">
        <f t="shared" si="178"/>
        <v>10000</v>
      </c>
      <c r="R505" s="108">
        <f t="shared" si="178"/>
        <v>40000</v>
      </c>
      <c r="S505" s="145">
        <f t="shared" si="178"/>
        <v>20000</v>
      </c>
      <c r="T505" s="83">
        <f t="shared" si="178"/>
        <v>40000</v>
      </c>
      <c r="U505" s="146">
        <f aca="true" t="shared" si="179" ref="U505:W507">P505/O505*100</f>
        <v>400</v>
      </c>
      <c r="V505" s="146">
        <f t="shared" si="179"/>
        <v>25</v>
      </c>
      <c r="W505" s="146">
        <f t="shared" si="179"/>
        <v>400</v>
      </c>
    </row>
    <row r="506" spans="1:23" ht="12.75">
      <c r="A506" s="21" t="s">
        <v>447</v>
      </c>
      <c r="I506" s="1">
        <v>1070</v>
      </c>
      <c r="J506" s="25">
        <v>37</v>
      </c>
      <c r="K506" s="25" t="s">
        <v>102</v>
      </c>
      <c r="L506" s="25"/>
      <c r="M506" s="26">
        <f t="shared" si="178"/>
        <v>0</v>
      </c>
      <c r="N506" s="30">
        <f t="shared" si="178"/>
        <v>14500</v>
      </c>
      <c r="O506" s="30">
        <f t="shared" si="178"/>
        <v>10000</v>
      </c>
      <c r="P506" s="30">
        <f t="shared" si="178"/>
        <v>40000</v>
      </c>
      <c r="Q506" s="148">
        <f t="shared" si="178"/>
        <v>10000</v>
      </c>
      <c r="R506" s="108">
        <f t="shared" si="178"/>
        <v>40000</v>
      </c>
      <c r="S506" s="147">
        <f t="shared" si="178"/>
        <v>20000</v>
      </c>
      <c r="T506" s="30">
        <f t="shared" si="178"/>
        <v>40000</v>
      </c>
      <c r="U506" s="146">
        <f t="shared" si="179"/>
        <v>400</v>
      </c>
      <c r="V506" s="146">
        <f t="shared" si="179"/>
        <v>25</v>
      </c>
      <c r="W506" s="146">
        <f t="shared" si="179"/>
        <v>400</v>
      </c>
    </row>
    <row r="507" spans="1:23" s="315" customFormat="1" ht="13.5" thickBot="1">
      <c r="A507" s="373" t="s">
        <v>447</v>
      </c>
      <c r="C507" s="315">
        <v>2</v>
      </c>
      <c r="E507" s="315">
        <v>4</v>
      </c>
      <c r="I507" s="315">
        <v>1070</v>
      </c>
      <c r="J507" s="395">
        <v>372</v>
      </c>
      <c r="K507" s="395" t="s">
        <v>106</v>
      </c>
      <c r="L507" s="395"/>
      <c r="M507" s="307">
        <v>0</v>
      </c>
      <c r="N507" s="308">
        <v>14500</v>
      </c>
      <c r="O507" s="308">
        <v>10000</v>
      </c>
      <c r="P507" s="308">
        <v>40000</v>
      </c>
      <c r="Q507" s="383">
        <v>10000</v>
      </c>
      <c r="R507" s="104">
        <v>40000</v>
      </c>
      <c r="S507" s="384">
        <v>20000</v>
      </c>
      <c r="T507" s="308">
        <v>40000</v>
      </c>
      <c r="U507" s="380">
        <f t="shared" si="179"/>
        <v>400</v>
      </c>
      <c r="V507" s="380">
        <f t="shared" si="179"/>
        <v>25</v>
      </c>
      <c r="W507" s="380">
        <f t="shared" si="179"/>
        <v>400</v>
      </c>
    </row>
    <row r="508" spans="1:23" ht="12.75">
      <c r="A508" s="16"/>
      <c r="J508" s="196"/>
      <c r="K508" s="196" t="s">
        <v>317</v>
      </c>
      <c r="L508" s="196"/>
      <c r="M508" s="197">
        <f aca="true" t="shared" si="180" ref="M508:R508">M505</f>
        <v>0</v>
      </c>
      <c r="N508" s="197">
        <f>N505</f>
        <v>14500</v>
      </c>
      <c r="O508" s="197">
        <f t="shared" si="180"/>
        <v>10000</v>
      </c>
      <c r="P508" s="197">
        <f t="shared" si="180"/>
        <v>40000</v>
      </c>
      <c r="Q508" s="198">
        <f>Q505</f>
        <v>10000</v>
      </c>
      <c r="R508" s="282">
        <f t="shared" si="180"/>
        <v>40000</v>
      </c>
      <c r="S508" s="198">
        <f>S505</f>
        <v>20000</v>
      </c>
      <c r="T508" s="197">
        <f>T505</f>
        <v>40000</v>
      </c>
      <c r="U508" s="199"/>
      <c r="V508" s="199"/>
      <c r="W508" s="199"/>
    </row>
    <row r="509" spans="10:23" ht="12.75">
      <c r="J509" s="242"/>
      <c r="K509" s="242"/>
      <c r="L509" s="242"/>
      <c r="M509" s="34"/>
      <c r="N509" s="37"/>
      <c r="O509" s="34"/>
      <c r="P509" s="37"/>
      <c r="Q509" s="222"/>
      <c r="R509" s="283"/>
      <c r="S509" s="157"/>
      <c r="T509" s="37"/>
      <c r="U509" s="223"/>
      <c r="V509" s="223"/>
      <c r="W509" s="223"/>
    </row>
    <row r="510" spans="1:23" ht="12.75">
      <c r="A510" s="8" t="s">
        <v>448</v>
      </c>
      <c r="B510" s="8"/>
      <c r="C510" s="8"/>
      <c r="D510" s="8"/>
      <c r="E510" s="8"/>
      <c r="F510" s="8"/>
      <c r="G510" s="8"/>
      <c r="H510" s="8"/>
      <c r="I510" s="88" t="s">
        <v>389</v>
      </c>
      <c r="J510" s="8" t="s">
        <v>92</v>
      </c>
      <c r="K510" s="8" t="s">
        <v>197</v>
      </c>
      <c r="L510" s="8"/>
      <c r="M510" s="18"/>
      <c r="N510" s="18"/>
      <c r="O510" s="18"/>
      <c r="P510" s="18"/>
      <c r="Q510" s="160"/>
      <c r="R510" s="271"/>
      <c r="S510" s="159"/>
      <c r="T510" s="159"/>
      <c r="U510" s="161"/>
      <c r="V510" s="161"/>
      <c r="W510" s="161"/>
    </row>
    <row r="511" spans="1:23" ht="12.75">
      <c r="A511" s="21" t="s">
        <v>448</v>
      </c>
      <c r="I511" s="89" t="s">
        <v>389</v>
      </c>
      <c r="J511" s="71">
        <v>3</v>
      </c>
      <c r="K511" s="71" t="s">
        <v>9</v>
      </c>
      <c r="L511" s="71"/>
      <c r="M511" s="84">
        <f aca="true" t="shared" si="181" ref="M511:T512">M512</f>
        <v>576209</v>
      </c>
      <c r="N511" s="83">
        <f t="shared" si="181"/>
        <v>495900</v>
      </c>
      <c r="O511" s="83">
        <f t="shared" si="181"/>
        <v>570000</v>
      </c>
      <c r="P511" s="83">
        <f t="shared" si="181"/>
        <v>510000</v>
      </c>
      <c r="Q511" s="144">
        <f t="shared" si="181"/>
        <v>570000</v>
      </c>
      <c r="R511" s="108">
        <f t="shared" si="181"/>
        <v>570000</v>
      </c>
      <c r="S511" s="145">
        <f t="shared" si="181"/>
        <v>570000</v>
      </c>
      <c r="T511" s="83">
        <f t="shared" si="181"/>
        <v>600000</v>
      </c>
      <c r="U511" s="146">
        <f aca="true" t="shared" si="182" ref="U511:W513">P511/O511*100</f>
        <v>89.47368421052632</v>
      </c>
      <c r="V511" s="146">
        <f t="shared" si="182"/>
        <v>111.76470588235294</v>
      </c>
      <c r="W511" s="146">
        <f t="shared" si="182"/>
        <v>100</v>
      </c>
    </row>
    <row r="512" spans="1:23" ht="12.75">
      <c r="A512" s="21" t="s">
        <v>448</v>
      </c>
      <c r="I512" s="89" t="s">
        <v>389</v>
      </c>
      <c r="J512" s="25">
        <v>37</v>
      </c>
      <c r="K512" s="25" t="s">
        <v>102</v>
      </c>
      <c r="L512" s="25"/>
      <c r="M512" s="26">
        <f t="shared" si="181"/>
        <v>576209</v>
      </c>
      <c r="N512" s="30">
        <f t="shared" si="181"/>
        <v>495900</v>
      </c>
      <c r="O512" s="30">
        <f t="shared" si="181"/>
        <v>570000</v>
      </c>
      <c r="P512" s="30">
        <f t="shared" si="181"/>
        <v>510000</v>
      </c>
      <c r="Q512" s="148">
        <f t="shared" si="181"/>
        <v>570000</v>
      </c>
      <c r="R512" s="108">
        <f t="shared" si="181"/>
        <v>570000</v>
      </c>
      <c r="S512" s="147">
        <f t="shared" si="181"/>
        <v>570000</v>
      </c>
      <c r="T512" s="30">
        <f t="shared" si="181"/>
        <v>600000</v>
      </c>
      <c r="U512" s="146">
        <f t="shared" si="182"/>
        <v>89.47368421052632</v>
      </c>
      <c r="V512" s="146">
        <f t="shared" si="182"/>
        <v>111.76470588235294</v>
      </c>
      <c r="W512" s="146">
        <f t="shared" si="182"/>
        <v>100</v>
      </c>
    </row>
    <row r="513" spans="1:23" ht="13.5" thickBot="1">
      <c r="A513" s="21" t="s">
        <v>448</v>
      </c>
      <c r="C513" s="1">
        <v>2</v>
      </c>
      <c r="E513" s="1">
        <v>4</v>
      </c>
      <c r="I513" s="89" t="s">
        <v>389</v>
      </c>
      <c r="J513" s="70">
        <v>372</v>
      </c>
      <c r="K513" s="70" t="s">
        <v>106</v>
      </c>
      <c r="L513" s="70"/>
      <c r="M513" s="26">
        <v>576209</v>
      </c>
      <c r="N513" s="30">
        <v>495900</v>
      </c>
      <c r="O513" s="26">
        <v>570000</v>
      </c>
      <c r="P513" s="30">
        <v>510000</v>
      </c>
      <c r="Q513" s="148">
        <v>570000</v>
      </c>
      <c r="R513" s="108">
        <v>570000</v>
      </c>
      <c r="S513" s="147">
        <v>570000</v>
      </c>
      <c r="T513" s="30">
        <v>600000</v>
      </c>
      <c r="U513" s="146">
        <f t="shared" si="182"/>
        <v>89.47368421052632</v>
      </c>
      <c r="V513" s="146">
        <f t="shared" si="182"/>
        <v>111.76470588235294</v>
      </c>
      <c r="W513" s="146">
        <f t="shared" si="182"/>
        <v>100</v>
      </c>
    </row>
    <row r="514" spans="1:23" ht="12.75">
      <c r="A514" s="16"/>
      <c r="J514" s="196"/>
      <c r="K514" s="196" t="s">
        <v>317</v>
      </c>
      <c r="L514" s="196"/>
      <c r="M514" s="197">
        <f aca="true" t="shared" si="183" ref="M514:R514">M511</f>
        <v>576209</v>
      </c>
      <c r="N514" s="197">
        <f>N511</f>
        <v>495900</v>
      </c>
      <c r="O514" s="197">
        <f t="shared" si="183"/>
        <v>570000</v>
      </c>
      <c r="P514" s="197">
        <f t="shared" si="183"/>
        <v>510000</v>
      </c>
      <c r="Q514" s="198">
        <f>Q511</f>
        <v>570000</v>
      </c>
      <c r="R514" s="282">
        <f t="shared" si="183"/>
        <v>570000</v>
      </c>
      <c r="S514" s="198">
        <f>S511</f>
        <v>570000</v>
      </c>
      <c r="T514" s="197">
        <f>T511</f>
        <v>600000</v>
      </c>
      <c r="U514" s="199"/>
      <c r="V514" s="199"/>
      <c r="W514" s="199"/>
    </row>
    <row r="515" spans="10:23" ht="12.75">
      <c r="J515" s="242"/>
      <c r="K515" s="242"/>
      <c r="L515" s="242"/>
      <c r="M515" s="34"/>
      <c r="N515" s="37"/>
      <c r="O515" s="34"/>
      <c r="P515" s="37"/>
      <c r="Q515" s="222"/>
      <c r="R515" s="283"/>
      <c r="S515" s="157"/>
      <c r="T515" s="37"/>
      <c r="U515" s="223"/>
      <c r="V515" s="223"/>
      <c r="W515" s="223"/>
    </row>
    <row r="516" spans="1:23" ht="12.75">
      <c r="A516" s="7" t="s">
        <v>406</v>
      </c>
      <c r="B516" s="7"/>
      <c r="C516" s="7"/>
      <c r="D516" s="7"/>
      <c r="E516" s="7"/>
      <c r="F516" s="7"/>
      <c r="G516" s="7"/>
      <c r="H516" s="7"/>
      <c r="I516" s="7"/>
      <c r="J516" s="141" t="s">
        <v>254</v>
      </c>
      <c r="K516" s="141" t="s">
        <v>198</v>
      </c>
      <c r="L516" s="141"/>
      <c r="M516" s="17"/>
      <c r="N516" s="17"/>
      <c r="O516" s="17"/>
      <c r="P516" s="17"/>
      <c r="Q516" s="166"/>
      <c r="R516" s="273"/>
      <c r="S516" s="165"/>
      <c r="T516" s="165"/>
      <c r="U516" s="167"/>
      <c r="V516" s="167"/>
      <c r="W516" s="167"/>
    </row>
    <row r="517" spans="1:23" ht="12.75">
      <c r="A517" s="8" t="s">
        <v>449</v>
      </c>
      <c r="B517" s="8"/>
      <c r="C517" s="8"/>
      <c r="D517" s="8"/>
      <c r="E517" s="8"/>
      <c r="F517" s="8"/>
      <c r="G517" s="8"/>
      <c r="H517" s="8"/>
      <c r="I517" s="8">
        <v>1090</v>
      </c>
      <c r="J517" s="8" t="s">
        <v>92</v>
      </c>
      <c r="K517" s="8" t="s">
        <v>293</v>
      </c>
      <c r="L517" s="8"/>
      <c r="M517" s="18"/>
      <c r="N517" s="18"/>
      <c r="O517" s="18"/>
      <c r="P517" s="18"/>
      <c r="Q517" s="160"/>
      <c r="R517" s="271"/>
      <c r="S517" s="159"/>
      <c r="T517" s="159"/>
      <c r="U517" s="161"/>
      <c r="V517" s="161"/>
      <c r="W517" s="161"/>
    </row>
    <row r="518" spans="1:23" ht="12.75">
      <c r="A518" s="21" t="s">
        <v>449</v>
      </c>
      <c r="I518" s="1">
        <v>1090</v>
      </c>
      <c r="J518" s="71">
        <v>3</v>
      </c>
      <c r="K518" s="71" t="s">
        <v>9</v>
      </c>
      <c r="L518" s="71"/>
      <c r="M518" s="84">
        <f aca="true" t="shared" si="184" ref="M518:T519">M519</f>
        <v>0</v>
      </c>
      <c r="N518" s="83">
        <f t="shared" si="184"/>
        <v>0</v>
      </c>
      <c r="O518" s="84">
        <f t="shared" si="184"/>
        <v>1500</v>
      </c>
      <c r="P518" s="83">
        <f t="shared" si="184"/>
        <v>4000</v>
      </c>
      <c r="Q518" s="144">
        <f t="shared" si="184"/>
        <v>1500</v>
      </c>
      <c r="R518" s="108">
        <f t="shared" si="184"/>
        <v>5000</v>
      </c>
      <c r="S518" s="145">
        <f t="shared" si="184"/>
        <v>5000</v>
      </c>
      <c r="T518" s="83">
        <f t="shared" si="184"/>
        <v>5000</v>
      </c>
      <c r="U518" s="146">
        <f aca="true" t="shared" si="185" ref="U518:W520">P518/O518*100</f>
        <v>266.66666666666663</v>
      </c>
      <c r="V518" s="146">
        <f t="shared" si="185"/>
        <v>37.5</v>
      </c>
      <c r="W518" s="146">
        <f t="shared" si="185"/>
        <v>333.33333333333337</v>
      </c>
    </row>
    <row r="519" spans="1:23" ht="12.75">
      <c r="A519" s="21" t="s">
        <v>449</v>
      </c>
      <c r="I519" s="1">
        <v>1090</v>
      </c>
      <c r="J519" s="25">
        <v>38</v>
      </c>
      <c r="K519" s="25" t="s">
        <v>52</v>
      </c>
      <c r="L519" s="25"/>
      <c r="M519" s="26">
        <f t="shared" si="184"/>
        <v>0</v>
      </c>
      <c r="N519" s="30">
        <f t="shared" si="184"/>
        <v>0</v>
      </c>
      <c r="O519" s="26">
        <f t="shared" si="184"/>
        <v>1500</v>
      </c>
      <c r="P519" s="30">
        <f t="shared" si="184"/>
        <v>4000</v>
      </c>
      <c r="Q519" s="148">
        <f t="shared" si="184"/>
        <v>1500</v>
      </c>
      <c r="R519" s="108">
        <f t="shared" si="184"/>
        <v>5000</v>
      </c>
      <c r="S519" s="147">
        <f t="shared" si="184"/>
        <v>5000</v>
      </c>
      <c r="T519" s="30">
        <f t="shared" si="184"/>
        <v>5000</v>
      </c>
      <c r="U519" s="146">
        <f t="shared" si="185"/>
        <v>266.66666666666663</v>
      </c>
      <c r="V519" s="146">
        <f t="shared" si="185"/>
        <v>37.5</v>
      </c>
      <c r="W519" s="146">
        <f t="shared" si="185"/>
        <v>333.33333333333337</v>
      </c>
    </row>
    <row r="520" spans="1:23" ht="13.5" thickBot="1">
      <c r="A520" s="21" t="s">
        <v>449</v>
      </c>
      <c r="B520" s="1">
        <v>1</v>
      </c>
      <c r="C520" s="1">
        <v>2</v>
      </c>
      <c r="E520" s="1">
        <v>4</v>
      </c>
      <c r="I520" s="1">
        <v>1090</v>
      </c>
      <c r="J520" s="25">
        <v>3811</v>
      </c>
      <c r="K520" s="25" t="s">
        <v>238</v>
      </c>
      <c r="L520" s="25"/>
      <c r="M520" s="26">
        <v>0</v>
      </c>
      <c r="N520" s="30">
        <v>0</v>
      </c>
      <c r="O520" s="26">
        <v>1500</v>
      </c>
      <c r="P520" s="30">
        <v>4000</v>
      </c>
      <c r="Q520" s="148">
        <v>1500</v>
      </c>
      <c r="R520" s="108">
        <v>5000</v>
      </c>
      <c r="S520" s="147">
        <v>5000</v>
      </c>
      <c r="T520" s="30">
        <v>5000</v>
      </c>
      <c r="U520" s="146">
        <f t="shared" si="185"/>
        <v>266.66666666666663</v>
      </c>
      <c r="V520" s="146">
        <f t="shared" si="185"/>
        <v>37.5</v>
      </c>
      <c r="W520" s="146">
        <f t="shared" si="185"/>
        <v>333.33333333333337</v>
      </c>
    </row>
    <row r="521" spans="1:23" ht="12.75">
      <c r="A521" s="16"/>
      <c r="J521" s="196"/>
      <c r="K521" s="196" t="s">
        <v>317</v>
      </c>
      <c r="L521" s="196"/>
      <c r="M521" s="197">
        <f aca="true" t="shared" si="186" ref="M521:R521">M518</f>
        <v>0</v>
      </c>
      <c r="N521" s="197">
        <f>N518</f>
        <v>0</v>
      </c>
      <c r="O521" s="197">
        <f t="shared" si="186"/>
        <v>1500</v>
      </c>
      <c r="P521" s="197">
        <f t="shared" si="186"/>
        <v>4000</v>
      </c>
      <c r="Q521" s="198">
        <f>Q518</f>
        <v>1500</v>
      </c>
      <c r="R521" s="282">
        <f t="shared" si="186"/>
        <v>5000</v>
      </c>
      <c r="S521" s="198">
        <f>S518</f>
        <v>5000</v>
      </c>
      <c r="T521" s="197">
        <f>T518</f>
        <v>5000</v>
      </c>
      <c r="U521" s="199"/>
      <c r="V521" s="199"/>
      <c r="W521" s="199"/>
    </row>
    <row r="522" spans="10:23" ht="12.75">
      <c r="J522" s="33"/>
      <c r="K522" s="33"/>
      <c r="L522" s="33"/>
      <c r="M522" s="34"/>
      <c r="N522" s="37"/>
      <c r="O522" s="34"/>
      <c r="P522" s="37"/>
      <c r="Q522" s="222"/>
      <c r="R522" s="283"/>
      <c r="S522" s="157"/>
      <c r="T522" s="37"/>
      <c r="U522" s="223"/>
      <c r="V522" s="223"/>
      <c r="W522" s="223"/>
    </row>
    <row r="523" spans="1:23" ht="12.75">
      <c r="A523" s="8" t="s">
        <v>450</v>
      </c>
      <c r="B523" s="8"/>
      <c r="C523" s="8"/>
      <c r="D523" s="8"/>
      <c r="E523" s="8"/>
      <c r="F523" s="8"/>
      <c r="G523" s="8"/>
      <c r="H523" s="8"/>
      <c r="I523" s="8">
        <v>1090</v>
      </c>
      <c r="J523" s="8" t="s">
        <v>92</v>
      </c>
      <c r="K523" s="8" t="s">
        <v>200</v>
      </c>
      <c r="L523" s="8"/>
      <c r="M523" s="18"/>
      <c r="N523" s="18"/>
      <c r="O523" s="18"/>
      <c r="P523" s="18"/>
      <c r="Q523" s="160"/>
      <c r="R523" s="271"/>
      <c r="S523" s="159"/>
      <c r="T523" s="159"/>
      <c r="U523" s="161"/>
      <c r="V523" s="161"/>
      <c r="W523" s="161"/>
    </row>
    <row r="524" spans="1:23" ht="12.75">
      <c r="A524" s="65" t="s">
        <v>450</v>
      </c>
      <c r="I524" s="1">
        <v>1090</v>
      </c>
      <c r="J524" s="71">
        <v>3</v>
      </c>
      <c r="K524" s="71" t="s">
        <v>9</v>
      </c>
      <c r="L524" s="71"/>
      <c r="M524" s="84">
        <f aca="true" t="shared" si="187" ref="M524:T525">M525</f>
        <v>0</v>
      </c>
      <c r="N524" s="83">
        <f t="shared" si="187"/>
        <v>5000</v>
      </c>
      <c r="O524" s="83">
        <f t="shared" si="187"/>
        <v>5000</v>
      </c>
      <c r="P524" s="83">
        <f t="shared" si="187"/>
        <v>10000</v>
      </c>
      <c r="Q524" s="144">
        <f t="shared" si="187"/>
        <v>5000</v>
      </c>
      <c r="R524" s="108">
        <f t="shared" si="187"/>
        <v>20000</v>
      </c>
      <c r="S524" s="145">
        <f t="shared" si="187"/>
        <v>20000</v>
      </c>
      <c r="T524" s="83">
        <f t="shared" si="187"/>
        <v>20000</v>
      </c>
      <c r="U524" s="146">
        <f aca="true" t="shared" si="188" ref="U524:W526">P524/O524*100</f>
        <v>200</v>
      </c>
      <c r="V524" s="146">
        <f t="shared" si="188"/>
        <v>50</v>
      </c>
      <c r="W524" s="146">
        <f t="shared" si="188"/>
        <v>400</v>
      </c>
    </row>
    <row r="525" spans="1:23" ht="12.75">
      <c r="A525" s="65" t="s">
        <v>450</v>
      </c>
      <c r="I525" s="1">
        <v>1090</v>
      </c>
      <c r="J525" s="25">
        <v>38</v>
      </c>
      <c r="K525" s="25" t="s">
        <v>52</v>
      </c>
      <c r="L525" s="25"/>
      <c r="M525" s="26">
        <f t="shared" si="187"/>
        <v>0</v>
      </c>
      <c r="N525" s="30">
        <f t="shared" si="187"/>
        <v>5000</v>
      </c>
      <c r="O525" s="30">
        <f t="shared" si="187"/>
        <v>5000</v>
      </c>
      <c r="P525" s="30">
        <f t="shared" si="187"/>
        <v>10000</v>
      </c>
      <c r="Q525" s="148">
        <f t="shared" si="187"/>
        <v>5000</v>
      </c>
      <c r="R525" s="108">
        <f>R526+R527</f>
        <v>20000</v>
      </c>
      <c r="S525" s="308">
        <f>S526+S527</f>
        <v>20000</v>
      </c>
      <c r="T525" s="308">
        <f>T526+T527</f>
        <v>20000</v>
      </c>
      <c r="U525" s="146">
        <f t="shared" si="188"/>
        <v>200</v>
      </c>
      <c r="V525" s="146">
        <f t="shared" si="188"/>
        <v>50</v>
      </c>
      <c r="W525" s="146">
        <f t="shared" si="188"/>
        <v>400</v>
      </c>
    </row>
    <row r="526" spans="1:23" s="315" customFormat="1" ht="12.75">
      <c r="A526" s="381" t="s">
        <v>450</v>
      </c>
      <c r="B526" s="315">
        <v>1</v>
      </c>
      <c r="C526" s="315">
        <v>2</v>
      </c>
      <c r="E526" s="315">
        <v>4</v>
      </c>
      <c r="I526" s="315">
        <v>1090</v>
      </c>
      <c r="J526" s="306">
        <v>3811</v>
      </c>
      <c r="K526" s="306" t="s">
        <v>238</v>
      </c>
      <c r="L526" s="306"/>
      <c r="M526" s="307">
        <v>0</v>
      </c>
      <c r="N526" s="308">
        <v>5000</v>
      </c>
      <c r="O526" s="308">
        <v>5000</v>
      </c>
      <c r="P526" s="308">
        <v>10000</v>
      </c>
      <c r="Q526" s="383">
        <v>5000</v>
      </c>
      <c r="R526" s="104">
        <v>10000</v>
      </c>
      <c r="S526" s="384">
        <v>10000</v>
      </c>
      <c r="T526" s="308">
        <v>10000</v>
      </c>
      <c r="U526" s="380">
        <f t="shared" si="188"/>
        <v>200</v>
      </c>
      <c r="V526" s="380">
        <f t="shared" si="188"/>
        <v>50</v>
      </c>
      <c r="W526" s="380">
        <f t="shared" si="188"/>
        <v>200</v>
      </c>
    </row>
    <row r="527" spans="1:23" s="315" customFormat="1" ht="13.5" thickBot="1">
      <c r="A527" s="381"/>
      <c r="J527" s="386">
        <v>3811</v>
      </c>
      <c r="K527" s="386" t="s">
        <v>629</v>
      </c>
      <c r="L527" s="386"/>
      <c r="M527" s="387"/>
      <c r="N527" s="388">
        <v>0</v>
      </c>
      <c r="O527" s="388">
        <v>0</v>
      </c>
      <c r="P527" s="388">
        <v>0</v>
      </c>
      <c r="Q527" s="393">
        <v>0</v>
      </c>
      <c r="R527" s="133">
        <v>10000</v>
      </c>
      <c r="S527" s="391">
        <v>10000</v>
      </c>
      <c r="T527" s="388">
        <v>10000</v>
      </c>
      <c r="U527" s="392"/>
      <c r="V527" s="392"/>
      <c r="W527" s="392"/>
    </row>
    <row r="528" spans="1:23" ht="12.75">
      <c r="A528" s="16"/>
      <c r="J528" s="196"/>
      <c r="K528" s="196" t="s">
        <v>317</v>
      </c>
      <c r="L528" s="196"/>
      <c r="M528" s="197">
        <f aca="true" t="shared" si="189" ref="M528:R528">M524</f>
        <v>0</v>
      </c>
      <c r="N528" s="197">
        <f>N524</f>
        <v>5000</v>
      </c>
      <c r="O528" s="197">
        <f t="shared" si="189"/>
        <v>5000</v>
      </c>
      <c r="P528" s="197">
        <f t="shared" si="189"/>
        <v>10000</v>
      </c>
      <c r="Q528" s="198">
        <f>Q524</f>
        <v>5000</v>
      </c>
      <c r="R528" s="282">
        <f t="shared" si="189"/>
        <v>20000</v>
      </c>
      <c r="S528" s="198">
        <f>S524</f>
        <v>20000</v>
      </c>
      <c r="T528" s="197">
        <f>T524</f>
        <v>20000</v>
      </c>
      <c r="U528" s="199"/>
      <c r="V528" s="199"/>
      <c r="W528" s="199"/>
    </row>
    <row r="529" spans="10:23" ht="12.75">
      <c r="J529" s="33"/>
      <c r="K529" s="33"/>
      <c r="L529" s="33"/>
      <c r="M529" s="34"/>
      <c r="N529" s="37"/>
      <c r="O529" s="34"/>
      <c r="P529" s="37"/>
      <c r="Q529" s="222"/>
      <c r="R529" s="283"/>
      <c r="S529" s="157"/>
      <c r="T529" s="37"/>
      <c r="U529" s="223"/>
      <c r="V529" s="223"/>
      <c r="W529" s="223"/>
    </row>
    <row r="530" spans="1:23" ht="12.75">
      <c r="A530" s="7" t="s">
        <v>407</v>
      </c>
      <c r="B530" s="7"/>
      <c r="C530" s="7"/>
      <c r="D530" s="7"/>
      <c r="E530" s="7"/>
      <c r="F530" s="7"/>
      <c r="G530" s="7"/>
      <c r="H530" s="7"/>
      <c r="I530" s="7"/>
      <c r="J530" s="141" t="s">
        <v>264</v>
      </c>
      <c r="K530" s="141" t="s">
        <v>255</v>
      </c>
      <c r="L530" s="141"/>
      <c r="M530" s="17"/>
      <c r="N530" s="17"/>
      <c r="O530" s="17"/>
      <c r="P530" s="17"/>
      <c r="Q530" s="166"/>
      <c r="R530" s="273"/>
      <c r="S530" s="165"/>
      <c r="T530" s="165"/>
      <c r="U530" s="167"/>
      <c r="V530" s="167"/>
      <c r="W530" s="167"/>
    </row>
    <row r="531" spans="1:23" ht="12.75">
      <c r="A531" s="8" t="s">
        <v>451</v>
      </c>
      <c r="B531" s="8"/>
      <c r="C531" s="8"/>
      <c r="D531" s="8"/>
      <c r="E531" s="8"/>
      <c r="F531" s="8"/>
      <c r="G531" s="8"/>
      <c r="H531" s="8"/>
      <c r="I531" s="8">
        <v>1012</v>
      </c>
      <c r="J531" s="8" t="s">
        <v>92</v>
      </c>
      <c r="K531" s="8" t="s">
        <v>256</v>
      </c>
      <c r="L531" s="8"/>
      <c r="M531" s="18"/>
      <c r="N531" s="18"/>
      <c r="O531" s="18"/>
      <c r="P531" s="18"/>
      <c r="Q531" s="160"/>
      <c r="R531" s="271"/>
      <c r="S531" s="160"/>
      <c r="T531" s="18"/>
      <c r="U531" s="161"/>
      <c r="V531" s="161"/>
      <c r="W531" s="161"/>
    </row>
    <row r="532" spans="1:23" ht="12.75">
      <c r="A532" s="21" t="s">
        <v>451</v>
      </c>
      <c r="I532" s="1">
        <v>1012</v>
      </c>
      <c r="J532" s="71">
        <v>3</v>
      </c>
      <c r="K532" s="71" t="s">
        <v>9</v>
      </c>
      <c r="L532" s="71"/>
      <c r="M532" s="84">
        <f>M533+M534+M535</f>
        <v>0</v>
      </c>
      <c r="N532" s="83">
        <f aca="true" t="shared" si="190" ref="N532:T532">N533+N534+N535+N536</f>
        <v>333960</v>
      </c>
      <c r="O532" s="83">
        <f t="shared" si="190"/>
        <v>333960</v>
      </c>
      <c r="P532" s="83">
        <f t="shared" si="190"/>
        <v>305000</v>
      </c>
      <c r="Q532" s="83">
        <f t="shared" si="190"/>
        <v>333960</v>
      </c>
      <c r="R532" s="108">
        <f t="shared" si="190"/>
        <v>370000</v>
      </c>
      <c r="S532" s="145">
        <f t="shared" si="190"/>
        <v>333960</v>
      </c>
      <c r="T532" s="83">
        <f t="shared" si="190"/>
        <v>450000</v>
      </c>
      <c r="U532" s="146">
        <f aca="true" t="shared" si="191" ref="U532:W536">P532/O532*100</f>
        <v>91.32830279075338</v>
      </c>
      <c r="V532" s="146">
        <f t="shared" si="191"/>
        <v>109.49508196721311</v>
      </c>
      <c r="W532" s="146">
        <f t="shared" si="191"/>
        <v>110.79171158222543</v>
      </c>
    </row>
    <row r="533" spans="1:23" ht="12.75">
      <c r="A533" s="21" t="s">
        <v>451</v>
      </c>
      <c r="B533" s="1">
        <v>1</v>
      </c>
      <c r="E533" s="1">
        <v>4</v>
      </c>
      <c r="I533" s="1">
        <v>1012</v>
      </c>
      <c r="J533" s="25">
        <v>31</v>
      </c>
      <c r="K533" s="25" t="s">
        <v>37</v>
      </c>
      <c r="L533" s="25"/>
      <c r="M533" s="26">
        <v>0</v>
      </c>
      <c r="N533" s="30">
        <v>0</v>
      </c>
      <c r="O533" s="30">
        <v>0</v>
      </c>
      <c r="P533" s="30">
        <v>0</v>
      </c>
      <c r="Q533" s="148">
        <v>0</v>
      </c>
      <c r="R533" s="108">
        <v>0</v>
      </c>
      <c r="S533" s="147">
        <v>0</v>
      </c>
      <c r="T533" s="30">
        <v>0</v>
      </c>
      <c r="U533" s="146" t="e">
        <f t="shared" si="191"/>
        <v>#DIV/0!</v>
      </c>
      <c r="V533" s="146" t="e">
        <f t="shared" si="191"/>
        <v>#DIV/0!</v>
      </c>
      <c r="W533" s="146" t="e">
        <f t="shared" si="191"/>
        <v>#DIV/0!</v>
      </c>
    </row>
    <row r="534" spans="1:23" ht="12.75">
      <c r="A534" s="21" t="s">
        <v>451</v>
      </c>
      <c r="I534" s="1">
        <v>1012</v>
      </c>
      <c r="J534" s="25">
        <v>32</v>
      </c>
      <c r="K534" s="32" t="s">
        <v>257</v>
      </c>
      <c r="L534" s="31"/>
      <c r="M534" s="26">
        <v>0</v>
      </c>
      <c r="N534" s="30">
        <v>0</v>
      </c>
      <c r="O534" s="30">
        <v>0</v>
      </c>
      <c r="P534" s="30">
        <v>1400</v>
      </c>
      <c r="Q534" s="148">
        <v>0</v>
      </c>
      <c r="R534" s="108">
        <v>0</v>
      </c>
      <c r="S534" s="147">
        <v>0</v>
      </c>
      <c r="T534" s="30">
        <v>0</v>
      </c>
      <c r="U534" s="146" t="e">
        <f t="shared" si="191"/>
        <v>#DIV/0!</v>
      </c>
      <c r="V534" s="146">
        <f t="shared" si="191"/>
        <v>0</v>
      </c>
      <c r="W534" s="146" t="e">
        <f t="shared" si="191"/>
        <v>#DIV/0!</v>
      </c>
    </row>
    <row r="535" spans="1:23" ht="12.75">
      <c r="A535" s="21" t="s">
        <v>451</v>
      </c>
      <c r="I535" s="1">
        <v>1012</v>
      </c>
      <c r="J535" s="25">
        <v>34</v>
      </c>
      <c r="K535" s="32" t="s">
        <v>46</v>
      </c>
      <c r="L535" s="31"/>
      <c r="M535" s="26">
        <v>0</v>
      </c>
      <c r="N535" s="30">
        <v>0</v>
      </c>
      <c r="O535" s="26">
        <v>0</v>
      </c>
      <c r="P535" s="30">
        <v>0</v>
      </c>
      <c r="Q535" s="148">
        <v>0</v>
      </c>
      <c r="R535" s="108">
        <v>0</v>
      </c>
      <c r="S535" s="147">
        <v>0</v>
      </c>
      <c r="T535" s="30">
        <v>0</v>
      </c>
      <c r="U535" s="146" t="e">
        <f t="shared" si="191"/>
        <v>#DIV/0!</v>
      </c>
      <c r="V535" s="146" t="e">
        <f t="shared" si="191"/>
        <v>#DIV/0!</v>
      </c>
      <c r="W535" s="146" t="e">
        <f t="shared" si="191"/>
        <v>#DIV/0!</v>
      </c>
    </row>
    <row r="536" spans="1:23" s="315" customFormat="1" ht="13.5" thickBot="1">
      <c r="A536" s="381"/>
      <c r="J536" s="386">
        <v>38</v>
      </c>
      <c r="K536" s="330" t="s">
        <v>373</v>
      </c>
      <c r="L536" s="389"/>
      <c r="M536" s="387"/>
      <c r="N536" s="388">
        <v>333960</v>
      </c>
      <c r="O536" s="387">
        <v>333960</v>
      </c>
      <c r="P536" s="388">
        <v>303600</v>
      </c>
      <c r="Q536" s="393">
        <v>333960</v>
      </c>
      <c r="R536" s="133">
        <v>370000</v>
      </c>
      <c r="S536" s="391">
        <v>333960</v>
      </c>
      <c r="T536" s="388">
        <v>450000</v>
      </c>
      <c r="U536" s="392">
        <f t="shared" si="191"/>
        <v>90.9090909090909</v>
      </c>
      <c r="V536" s="392">
        <f t="shared" si="191"/>
        <v>110.00000000000001</v>
      </c>
      <c r="W536" s="392">
        <f t="shared" si="191"/>
        <v>110.79171158222543</v>
      </c>
    </row>
    <row r="537" spans="1:23" ht="12.75">
      <c r="A537" s="16"/>
      <c r="J537" s="196"/>
      <c r="K537" s="196" t="s">
        <v>317</v>
      </c>
      <c r="L537" s="196"/>
      <c r="M537" s="197">
        <f aca="true" t="shared" si="192" ref="M537:R537">M532</f>
        <v>0</v>
      </c>
      <c r="N537" s="197">
        <f>N532</f>
        <v>333960</v>
      </c>
      <c r="O537" s="197">
        <f t="shared" si="192"/>
        <v>333960</v>
      </c>
      <c r="P537" s="197">
        <f t="shared" si="192"/>
        <v>305000</v>
      </c>
      <c r="Q537" s="198">
        <f>Q532</f>
        <v>333960</v>
      </c>
      <c r="R537" s="282">
        <f t="shared" si="192"/>
        <v>370000</v>
      </c>
      <c r="S537" s="198">
        <f>S532</f>
        <v>333960</v>
      </c>
      <c r="T537" s="197">
        <f>T532</f>
        <v>450000</v>
      </c>
      <c r="U537" s="199"/>
      <c r="V537" s="199"/>
      <c r="W537" s="199"/>
    </row>
    <row r="538" spans="10:23" ht="12.75">
      <c r="J538" s="53"/>
      <c r="K538" s="53"/>
      <c r="L538" s="53"/>
      <c r="M538" s="34"/>
      <c r="N538" s="37"/>
      <c r="O538" s="34"/>
      <c r="P538" s="37"/>
      <c r="Q538" s="222"/>
      <c r="R538" s="283"/>
      <c r="S538" s="157"/>
      <c r="T538" s="37"/>
      <c r="U538" s="223"/>
      <c r="V538" s="223"/>
      <c r="W538" s="223"/>
    </row>
    <row r="539" spans="1:23" s="21" customFormat="1" ht="12.75">
      <c r="A539" s="7" t="s">
        <v>408</v>
      </c>
      <c r="B539" s="7"/>
      <c r="C539" s="7"/>
      <c r="D539" s="7"/>
      <c r="E539" s="7"/>
      <c r="F539" s="7"/>
      <c r="G539" s="7"/>
      <c r="H539" s="7"/>
      <c r="I539" s="7"/>
      <c r="J539" s="141" t="s">
        <v>294</v>
      </c>
      <c r="K539" s="141" t="s">
        <v>265</v>
      </c>
      <c r="L539" s="141"/>
      <c r="M539" s="17"/>
      <c r="N539" s="17"/>
      <c r="O539" s="17"/>
      <c r="P539" s="17"/>
      <c r="Q539" s="166"/>
      <c r="R539" s="273"/>
      <c r="S539" s="165"/>
      <c r="T539" s="165"/>
      <c r="U539" s="167"/>
      <c r="V539" s="167"/>
      <c r="W539" s="167"/>
    </row>
    <row r="540" spans="1:23" s="21" customFormat="1" ht="12.75">
      <c r="A540" s="8" t="s">
        <v>452</v>
      </c>
      <c r="B540" s="8"/>
      <c r="C540" s="8"/>
      <c r="D540" s="8"/>
      <c r="E540" s="8"/>
      <c r="F540" s="8"/>
      <c r="G540" s="8"/>
      <c r="H540" s="8"/>
      <c r="I540" s="8">
        <v>760</v>
      </c>
      <c r="J540" s="8" t="s">
        <v>136</v>
      </c>
      <c r="K540" s="8" t="s">
        <v>266</v>
      </c>
      <c r="L540" s="8"/>
      <c r="M540" s="18"/>
      <c r="N540" s="18"/>
      <c r="O540" s="18"/>
      <c r="P540" s="18"/>
      <c r="Q540" s="160"/>
      <c r="R540" s="271"/>
      <c r="S540" s="160"/>
      <c r="T540" s="18"/>
      <c r="U540" s="161"/>
      <c r="V540" s="161"/>
      <c r="W540" s="161"/>
    </row>
    <row r="541" spans="1:23" ht="12.75">
      <c r="A541" s="21" t="s">
        <v>452</v>
      </c>
      <c r="I541" s="1">
        <v>760</v>
      </c>
      <c r="J541" s="71">
        <v>3</v>
      </c>
      <c r="K541" s="71" t="s">
        <v>9</v>
      </c>
      <c r="L541" s="71"/>
      <c r="M541" s="84">
        <f aca="true" t="shared" si="193" ref="M541:T541">M542</f>
        <v>39772</v>
      </c>
      <c r="N541" s="83">
        <f t="shared" si="193"/>
        <v>25493</v>
      </c>
      <c r="O541" s="83">
        <f t="shared" si="193"/>
        <v>34000</v>
      </c>
      <c r="P541" s="83">
        <f t="shared" si="193"/>
        <v>59000</v>
      </c>
      <c r="Q541" s="144">
        <f t="shared" si="193"/>
        <v>34000</v>
      </c>
      <c r="R541" s="108">
        <f t="shared" si="193"/>
        <v>50000</v>
      </c>
      <c r="S541" s="145">
        <f t="shared" si="193"/>
        <v>34000</v>
      </c>
      <c r="T541" s="83">
        <f t="shared" si="193"/>
        <v>34000</v>
      </c>
      <c r="U541" s="146">
        <v>0</v>
      </c>
      <c r="V541" s="146">
        <f aca="true" t="shared" si="194" ref="V541:W545">Q541/P541</f>
        <v>0.576271186440678</v>
      </c>
      <c r="W541" s="146">
        <f t="shared" si="194"/>
        <v>1.4705882352941178</v>
      </c>
    </row>
    <row r="542" spans="1:23" ht="12.75">
      <c r="A542" s="21" t="s">
        <v>452</v>
      </c>
      <c r="I542" s="1">
        <v>760</v>
      </c>
      <c r="J542" s="25">
        <v>32</v>
      </c>
      <c r="K542" s="32" t="s">
        <v>41</v>
      </c>
      <c r="L542" s="31"/>
      <c r="M542" s="26">
        <f>M543+M544</f>
        <v>39772</v>
      </c>
      <c r="N542" s="30">
        <f aca="true" t="shared" si="195" ref="N542:T542">N543+N544+N545</f>
        <v>25493</v>
      </c>
      <c r="O542" s="30">
        <f t="shared" si="195"/>
        <v>34000</v>
      </c>
      <c r="P542" s="30">
        <f t="shared" si="195"/>
        <v>59000</v>
      </c>
      <c r="Q542" s="148">
        <f t="shared" si="195"/>
        <v>34000</v>
      </c>
      <c r="R542" s="108">
        <f t="shared" si="195"/>
        <v>50000</v>
      </c>
      <c r="S542" s="147">
        <f t="shared" si="195"/>
        <v>34000</v>
      </c>
      <c r="T542" s="30">
        <f t="shared" si="195"/>
        <v>34000</v>
      </c>
      <c r="U542" s="146">
        <v>0</v>
      </c>
      <c r="V542" s="146">
        <f t="shared" si="194"/>
        <v>0.576271186440678</v>
      </c>
      <c r="W542" s="146">
        <f t="shared" si="194"/>
        <v>1.4705882352941178</v>
      </c>
    </row>
    <row r="543" spans="1:23" ht="12.75">
      <c r="A543" s="21" t="s">
        <v>452</v>
      </c>
      <c r="C543" s="1">
        <v>2</v>
      </c>
      <c r="D543" s="1">
        <v>3</v>
      </c>
      <c r="E543" s="1">
        <v>4</v>
      </c>
      <c r="I543" s="1">
        <v>760</v>
      </c>
      <c r="J543" s="25">
        <v>3234</v>
      </c>
      <c r="K543" s="25" t="s">
        <v>267</v>
      </c>
      <c r="L543" s="25"/>
      <c r="M543" s="26">
        <v>39040</v>
      </c>
      <c r="N543" s="30">
        <v>19926</v>
      </c>
      <c r="O543" s="30">
        <v>25000</v>
      </c>
      <c r="P543" s="30">
        <v>25000</v>
      </c>
      <c r="Q543" s="148">
        <v>25000</v>
      </c>
      <c r="R543" s="108">
        <v>30000</v>
      </c>
      <c r="S543" s="147">
        <v>25000</v>
      </c>
      <c r="T543" s="30">
        <v>25000</v>
      </c>
      <c r="U543" s="146">
        <v>0</v>
      </c>
      <c r="V543" s="146">
        <f t="shared" si="194"/>
        <v>1</v>
      </c>
      <c r="W543" s="146">
        <f t="shared" si="194"/>
        <v>1.2</v>
      </c>
    </row>
    <row r="544" spans="1:23" ht="12.75">
      <c r="A544" s="21" t="s">
        <v>452</v>
      </c>
      <c r="C544" s="1">
        <v>2</v>
      </c>
      <c r="D544" s="1">
        <v>3</v>
      </c>
      <c r="E544" s="1">
        <v>4</v>
      </c>
      <c r="I544" s="1">
        <v>760</v>
      </c>
      <c r="J544" s="25">
        <v>3236</v>
      </c>
      <c r="K544" s="25" t="s">
        <v>268</v>
      </c>
      <c r="L544" s="25"/>
      <c r="M544" s="26">
        <v>732</v>
      </c>
      <c r="N544" s="30">
        <v>2239</v>
      </c>
      <c r="O544" s="30">
        <v>5000</v>
      </c>
      <c r="P544" s="30">
        <v>30000</v>
      </c>
      <c r="Q544" s="148">
        <v>5000</v>
      </c>
      <c r="R544" s="108">
        <v>15000</v>
      </c>
      <c r="S544" s="147">
        <v>5000</v>
      </c>
      <c r="T544" s="30">
        <v>5000</v>
      </c>
      <c r="U544" s="146">
        <v>0</v>
      </c>
      <c r="V544" s="146">
        <f t="shared" si="194"/>
        <v>0.16666666666666666</v>
      </c>
      <c r="W544" s="146">
        <f t="shared" si="194"/>
        <v>3</v>
      </c>
    </row>
    <row r="545" spans="1:23" ht="13.5" thickBot="1">
      <c r="A545" s="21" t="s">
        <v>452</v>
      </c>
      <c r="C545" s="1">
        <v>2</v>
      </c>
      <c r="D545" s="1">
        <v>3</v>
      </c>
      <c r="E545" s="1">
        <v>4</v>
      </c>
      <c r="I545" s="1">
        <v>760</v>
      </c>
      <c r="J545" s="25">
        <v>3237</v>
      </c>
      <c r="K545" s="25" t="s">
        <v>269</v>
      </c>
      <c r="L545" s="25"/>
      <c r="M545" s="26">
        <v>0</v>
      </c>
      <c r="N545" s="30">
        <v>3328</v>
      </c>
      <c r="O545" s="30">
        <v>4000</v>
      </c>
      <c r="P545" s="30">
        <v>4000</v>
      </c>
      <c r="Q545" s="148">
        <v>4000</v>
      </c>
      <c r="R545" s="108">
        <v>5000</v>
      </c>
      <c r="S545" s="147">
        <v>4000</v>
      </c>
      <c r="T545" s="30">
        <v>4000</v>
      </c>
      <c r="U545" s="146">
        <v>0</v>
      </c>
      <c r="V545" s="146">
        <f t="shared" si="194"/>
        <v>1</v>
      </c>
      <c r="W545" s="146">
        <f t="shared" si="194"/>
        <v>1.25</v>
      </c>
    </row>
    <row r="546" spans="1:23" ht="13.5" thickBot="1">
      <c r="A546" s="16"/>
      <c r="J546" s="196"/>
      <c r="K546" s="196" t="s">
        <v>317</v>
      </c>
      <c r="L546" s="196"/>
      <c r="M546" s="197">
        <f aca="true" t="shared" si="196" ref="M546:R546">M541</f>
        <v>39772</v>
      </c>
      <c r="N546" s="197">
        <f>N541</f>
        <v>25493</v>
      </c>
      <c r="O546" s="197">
        <f t="shared" si="196"/>
        <v>34000</v>
      </c>
      <c r="P546" s="197">
        <f t="shared" si="196"/>
        <v>59000</v>
      </c>
      <c r="Q546" s="198">
        <f>Q541</f>
        <v>34000</v>
      </c>
      <c r="R546" s="282">
        <f t="shared" si="196"/>
        <v>50000</v>
      </c>
      <c r="S546" s="198">
        <f>S541</f>
        <v>34000</v>
      </c>
      <c r="T546" s="197">
        <f>T541</f>
        <v>34000</v>
      </c>
      <c r="U546" s="199"/>
      <c r="V546" s="199"/>
      <c r="W546" s="199"/>
    </row>
    <row r="547" spans="10:23" ht="13.5" thickBot="1">
      <c r="J547" s="172"/>
      <c r="K547" s="172" t="s">
        <v>330</v>
      </c>
      <c r="L547" s="172"/>
      <c r="M547" s="173">
        <f aca="true" t="shared" si="197" ref="M547:T547">M508+M514+M521+M528+M537+M546</f>
        <v>615981</v>
      </c>
      <c r="N547" s="173">
        <f t="shared" si="197"/>
        <v>874853</v>
      </c>
      <c r="O547" s="173">
        <f t="shared" si="197"/>
        <v>954460</v>
      </c>
      <c r="P547" s="173">
        <f t="shared" si="197"/>
        <v>928000</v>
      </c>
      <c r="Q547" s="174">
        <f t="shared" si="197"/>
        <v>954460</v>
      </c>
      <c r="R547" s="275">
        <f t="shared" si="197"/>
        <v>1055000</v>
      </c>
      <c r="S547" s="174">
        <f t="shared" si="197"/>
        <v>982960</v>
      </c>
      <c r="T547" s="173">
        <f t="shared" si="197"/>
        <v>1149000</v>
      </c>
      <c r="U547" s="175"/>
      <c r="V547" s="175"/>
      <c r="W547" s="175"/>
    </row>
    <row r="548" spans="10:23" ht="13.5" thickTop="1">
      <c r="J548" s="51"/>
      <c r="K548" s="176" t="s">
        <v>331</v>
      </c>
      <c r="L548" s="51"/>
      <c r="M548" s="177">
        <f aca="true" t="shared" si="198" ref="M548:T548">M442+M475+M489+M499+M547</f>
        <v>913677</v>
      </c>
      <c r="N548" s="177">
        <f t="shared" si="198"/>
        <v>1019744</v>
      </c>
      <c r="O548" s="177">
        <f t="shared" si="198"/>
        <v>1135960</v>
      </c>
      <c r="P548" s="177">
        <f t="shared" si="198"/>
        <v>1156563</v>
      </c>
      <c r="Q548" s="178">
        <f t="shared" si="198"/>
        <v>1135960</v>
      </c>
      <c r="R548" s="276">
        <f t="shared" si="198"/>
        <v>1430000</v>
      </c>
      <c r="S548" s="178">
        <f t="shared" si="198"/>
        <v>1219460</v>
      </c>
      <c r="T548" s="177">
        <f t="shared" si="198"/>
        <v>1519000</v>
      </c>
      <c r="U548" s="179"/>
      <c r="V548" s="179"/>
      <c r="W548" s="179"/>
    </row>
    <row r="549" spans="10:23" ht="12.75">
      <c r="J549" s="33"/>
      <c r="K549" s="33"/>
      <c r="L549" s="33"/>
      <c r="M549" s="34"/>
      <c r="N549" s="97"/>
      <c r="O549" s="34"/>
      <c r="P549" s="37"/>
      <c r="Q549" s="222"/>
      <c r="R549" s="283"/>
      <c r="S549" s="157"/>
      <c r="T549" s="37"/>
      <c r="U549" s="223"/>
      <c r="V549" s="223"/>
      <c r="W549" s="223"/>
    </row>
    <row r="550" spans="1:23" ht="12.75">
      <c r="A550" s="21"/>
      <c r="B550" s="21"/>
      <c r="C550" s="21"/>
      <c r="D550" s="21"/>
      <c r="E550" s="21"/>
      <c r="F550" s="21"/>
      <c r="G550" s="21"/>
      <c r="H550" s="21"/>
      <c r="I550" s="21"/>
      <c r="J550" s="138" t="s">
        <v>295</v>
      </c>
      <c r="K550" s="138" t="s">
        <v>344</v>
      </c>
      <c r="L550" s="138"/>
      <c r="M550" s="23"/>
      <c r="N550" s="249"/>
      <c r="O550" s="23"/>
      <c r="P550" s="23"/>
      <c r="Q550" s="182"/>
      <c r="R550" s="278"/>
      <c r="S550" s="183"/>
      <c r="T550" s="183"/>
      <c r="U550" s="184"/>
      <c r="V550" s="184"/>
      <c r="W550" s="184"/>
    </row>
    <row r="551" spans="1:23" ht="12.75">
      <c r="A551" s="21"/>
      <c r="B551" s="21"/>
      <c r="C551" s="21"/>
      <c r="D551" s="21"/>
      <c r="E551" s="21"/>
      <c r="F551" s="21"/>
      <c r="G551" s="21"/>
      <c r="H551" s="21"/>
      <c r="I551" s="21"/>
      <c r="J551" s="139" t="s">
        <v>296</v>
      </c>
      <c r="K551" s="9" t="s">
        <v>345</v>
      </c>
      <c r="L551" s="9"/>
      <c r="M551" s="19"/>
      <c r="N551" s="228"/>
      <c r="O551" s="19"/>
      <c r="P551" s="19"/>
      <c r="Q551" s="185"/>
      <c r="R551" s="279"/>
      <c r="S551" s="186"/>
      <c r="T551" s="186"/>
      <c r="U551" s="187"/>
      <c r="V551" s="187"/>
      <c r="W551" s="187"/>
    </row>
    <row r="552" spans="1:23" ht="12.75">
      <c r="A552" s="21"/>
      <c r="B552" s="21"/>
      <c r="C552" s="21"/>
      <c r="D552" s="21"/>
      <c r="E552" s="21"/>
      <c r="F552" s="21"/>
      <c r="G552" s="21"/>
      <c r="H552" s="21"/>
      <c r="I552" s="21">
        <v>600</v>
      </c>
      <c r="J552" s="21" t="s">
        <v>252</v>
      </c>
      <c r="K552" s="1" t="s">
        <v>118</v>
      </c>
      <c r="L552" s="21"/>
      <c r="M552" s="22"/>
      <c r="N552" s="225"/>
      <c r="O552" s="22"/>
      <c r="P552" s="22"/>
      <c r="Q552" s="180"/>
      <c r="R552" s="280"/>
      <c r="S552" s="188"/>
      <c r="T552" s="188"/>
      <c r="U552" s="189"/>
      <c r="V552" s="189"/>
      <c r="W552" s="189"/>
    </row>
    <row r="553" spans="1:23" ht="12.75">
      <c r="A553" s="7" t="s">
        <v>409</v>
      </c>
      <c r="B553" s="7"/>
      <c r="C553" s="7"/>
      <c r="D553" s="7"/>
      <c r="E553" s="7"/>
      <c r="F553" s="7"/>
      <c r="G553" s="7"/>
      <c r="H553" s="7"/>
      <c r="I553" s="7"/>
      <c r="J553" s="141" t="s">
        <v>297</v>
      </c>
      <c r="K553" s="141" t="s">
        <v>346</v>
      </c>
      <c r="L553" s="141"/>
      <c r="M553" s="17"/>
      <c r="N553" s="229"/>
      <c r="O553" s="17"/>
      <c r="P553" s="17"/>
      <c r="Q553" s="166"/>
      <c r="R553" s="273"/>
      <c r="S553" s="165"/>
      <c r="T553" s="165"/>
      <c r="U553" s="167"/>
      <c r="V553" s="167"/>
      <c r="W553" s="167"/>
    </row>
    <row r="554" spans="1:23" ht="12.75">
      <c r="A554" s="8" t="s">
        <v>453</v>
      </c>
      <c r="B554" s="8"/>
      <c r="C554" s="8"/>
      <c r="D554" s="8"/>
      <c r="E554" s="8"/>
      <c r="F554" s="8"/>
      <c r="G554" s="8"/>
      <c r="H554" s="8"/>
      <c r="I554" s="8">
        <v>660</v>
      </c>
      <c r="J554" s="8" t="s">
        <v>138</v>
      </c>
      <c r="K554" s="8" t="s">
        <v>258</v>
      </c>
      <c r="L554" s="8"/>
      <c r="M554" s="18"/>
      <c r="N554" s="224"/>
      <c r="O554" s="18"/>
      <c r="P554" s="18"/>
      <c r="Q554" s="160"/>
      <c r="R554" s="271"/>
      <c r="S554" s="159"/>
      <c r="T554" s="159"/>
      <c r="U554" s="161"/>
      <c r="V554" s="161"/>
      <c r="W554" s="161"/>
    </row>
    <row r="555" spans="1:23" s="21" customFormat="1" ht="12.75">
      <c r="A555" s="21" t="s">
        <v>453</v>
      </c>
      <c r="I555" s="21">
        <v>660</v>
      </c>
      <c r="J555" s="113">
        <v>3</v>
      </c>
      <c r="K555" s="113" t="s">
        <v>9</v>
      </c>
      <c r="L555" s="113"/>
      <c r="M555" s="83">
        <f aca="true" t="shared" si="199" ref="M555:R555">M556+M564</f>
        <v>327753</v>
      </c>
      <c r="N555" s="83">
        <f>N556+N564</f>
        <v>297985</v>
      </c>
      <c r="O555" s="83">
        <f t="shared" si="199"/>
        <v>290700</v>
      </c>
      <c r="P555" s="83">
        <f t="shared" si="199"/>
        <v>362083</v>
      </c>
      <c r="Q555" s="147">
        <f>Q556+Q564</f>
        <v>290700</v>
      </c>
      <c r="R555" s="108">
        <f t="shared" si="199"/>
        <v>0</v>
      </c>
      <c r="S555" s="147">
        <f>S556+S564</f>
        <v>0</v>
      </c>
      <c r="T555" s="30">
        <f>T556+T564</f>
        <v>0</v>
      </c>
      <c r="U555" s="146">
        <v>0</v>
      </c>
      <c r="V555" s="146">
        <v>0</v>
      </c>
      <c r="W555" s="146">
        <v>0</v>
      </c>
    </row>
    <row r="556" spans="1:23" s="21" customFormat="1" ht="12.75">
      <c r="A556" s="21" t="s">
        <v>453</v>
      </c>
      <c r="I556" s="21">
        <v>660</v>
      </c>
      <c r="J556" s="29">
        <v>31</v>
      </c>
      <c r="K556" s="29" t="s">
        <v>37</v>
      </c>
      <c r="L556" s="29"/>
      <c r="M556" s="30">
        <f aca="true" t="shared" si="200" ref="M556:T556">M557</f>
        <v>246498</v>
      </c>
      <c r="N556" s="30">
        <f t="shared" si="200"/>
        <v>174964</v>
      </c>
      <c r="O556" s="30">
        <f t="shared" si="200"/>
        <v>190200</v>
      </c>
      <c r="P556" s="30">
        <f t="shared" si="200"/>
        <v>202083</v>
      </c>
      <c r="Q556" s="147">
        <f t="shared" si="200"/>
        <v>190200</v>
      </c>
      <c r="R556" s="108">
        <f t="shared" si="200"/>
        <v>0</v>
      </c>
      <c r="S556" s="147">
        <f t="shared" si="200"/>
        <v>0</v>
      </c>
      <c r="T556" s="30">
        <f t="shared" si="200"/>
        <v>0</v>
      </c>
      <c r="U556" s="146">
        <v>0</v>
      </c>
      <c r="V556" s="146">
        <v>0</v>
      </c>
      <c r="W556" s="146">
        <v>0</v>
      </c>
    </row>
    <row r="557" spans="1:23" s="21" customFormat="1" ht="12.75">
      <c r="A557" s="21" t="s">
        <v>453</v>
      </c>
      <c r="I557" s="21">
        <v>660</v>
      </c>
      <c r="J557" s="72">
        <v>311</v>
      </c>
      <c r="K557" s="73" t="s">
        <v>222</v>
      </c>
      <c r="L557" s="74"/>
      <c r="M557" s="30">
        <f>M558+M561+M562+M563</f>
        <v>246498</v>
      </c>
      <c r="N557" s="30">
        <f>N558+N561+N562+N563+N559</f>
        <v>174964</v>
      </c>
      <c r="O557" s="147">
        <f aca="true" t="shared" si="201" ref="O557:T557">O558+O561+O562+O563</f>
        <v>190200</v>
      </c>
      <c r="P557" s="147">
        <f>P558+P561+P562+P563+P560+P559</f>
        <v>202083</v>
      </c>
      <c r="Q557" s="147">
        <f t="shared" si="201"/>
        <v>190200</v>
      </c>
      <c r="R557" s="365">
        <f t="shared" si="201"/>
        <v>0</v>
      </c>
      <c r="S557" s="147">
        <f t="shared" si="201"/>
        <v>0</v>
      </c>
      <c r="T557" s="30">
        <f t="shared" si="201"/>
        <v>0</v>
      </c>
      <c r="U557" s="146">
        <v>0</v>
      </c>
      <c r="V557" s="146">
        <v>0</v>
      </c>
      <c r="W557" s="146">
        <v>0</v>
      </c>
    </row>
    <row r="558" spans="1:23" s="21" customFormat="1" ht="12.75">
      <c r="A558" s="21" t="s">
        <v>453</v>
      </c>
      <c r="B558" s="21">
        <v>1</v>
      </c>
      <c r="E558" s="21">
        <v>4</v>
      </c>
      <c r="I558" s="21">
        <v>660</v>
      </c>
      <c r="J558" s="29">
        <v>3111</v>
      </c>
      <c r="K558" s="29" t="s">
        <v>214</v>
      </c>
      <c r="L558" s="29"/>
      <c r="M558" s="30">
        <v>201281</v>
      </c>
      <c r="N558" s="30">
        <v>140581</v>
      </c>
      <c r="O558" s="30">
        <v>154000</v>
      </c>
      <c r="P558" s="30">
        <v>154000</v>
      </c>
      <c r="Q558" s="147">
        <v>154000</v>
      </c>
      <c r="R558" s="108">
        <v>0</v>
      </c>
      <c r="S558" s="147">
        <v>0</v>
      </c>
      <c r="T558" s="30">
        <v>0</v>
      </c>
      <c r="U558" s="146">
        <v>0</v>
      </c>
      <c r="V558" s="146">
        <v>0</v>
      </c>
      <c r="W558" s="146">
        <v>0</v>
      </c>
    </row>
    <row r="559" spans="1:23" s="21" customFormat="1" ht="12.75">
      <c r="A559" s="21" t="s">
        <v>453</v>
      </c>
      <c r="B559" s="21">
        <v>1</v>
      </c>
      <c r="E559" s="21">
        <v>4</v>
      </c>
      <c r="I559" s="21">
        <v>660</v>
      </c>
      <c r="J559" s="29">
        <v>3113</v>
      </c>
      <c r="K559" s="29" t="s">
        <v>496</v>
      </c>
      <c r="L559" s="29"/>
      <c r="M559" s="30"/>
      <c r="N559" s="30">
        <v>600</v>
      </c>
      <c r="O559" s="30">
        <v>0</v>
      </c>
      <c r="P559" s="30">
        <v>5000</v>
      </c>
      <c r="Q559" s="147">
        <v>0</v>
      </c>
      <c r="R559" s="108">
        <v>0</v>
      </c>
      <c r="S559" s="147">
        <v>0</v>
      </c>
      <c r="T559" s="30">
        <v>0</v>
      </c>
      <c r="U559" s="146"/>
      <c r="V559" s="146"/>
      <c r="W559" s="146"/>
    </row>
    <row r="560" spans="1:23" s="21" customFormat="1" ht="12.75">
      <c r="A560" s="21" t="s">
        <v>453</v>
      </c>
      <c r="I560" s="21">
        <v>660</v>
      </c>
      <c r="J560" s="29">
        <v>3113</v>
      </c>
      <c r="K560" s="29" t="s">
        <v>478</v>
      </c>
      <c r="L560" s="29"/>
      <c r="M560" s="30"/>
      <c r="N560" s="30">
        <v>0</v>
      </c>
      <c r="O560" s="30">
        <v>0</v>
      </c>
      <c r="P560" s="30">
        <v>6783</v>
      </c>
      <c r="Q560" s="147">
        <v>0</v>
      </c>
      <c r="R560" s="108">
        <v>0</v>
      </c>
      <c r="S560" s="147">
        <v>0</v>
      </c>
      <c r="T560" s="30">
        <v>0</v>
      </c>
      <c r="U560" s="146"/>
      <c r="V560" s="146"/>
      <c r="W560" s="146"/>
    </row>
    <row r="561" spans="1:23" s="21" customFormat="1" ht="12.75">
      <c r="A561" s="21" t="s">
        <v>453</v>
      </c>
      <c r="B561" s="21">
        <v>1</v>
      </c>
      <c r="E561" s="21">
        <v>4</v>
      </c>
      <c r="I561" s="21">
        <v>660</v>
      </c>
      <c r="J561" s="29">
        <v>3121</v>
      </c>
      <c r="K561" s="29" t="s">
        <v>39</v>
      </c>
      <c r="L561" s="29"/>
      <c r="M561" s="30">
        <v>10600</v>
      </c>
      <c r="N561" s="30">
        <v>9500</v>
      </c>
      <c r="O561" s="30">
        <v>9500</v>
      </c>
      <c r="P561" s="30">
        <v>9500</v>
      </c>
      <c r="Q561" s="147">
        <v>9500</v>
      </c>
      <c r="R561" s="108">
        <v>0</v>
      </c>
      <c r="S561" s="147">
        <v>0</v>
      </c>
      <c r="T561" s="30">
        <v>0</v>
      </c>
      <c r="U561" s="146">
        <v>0</v>
      </c>
      <c r="V561" s="146">
        <v>0</v>
      </c>
      <c r="W561" s="146">
        <v>0</v>
      </c>
    </row>
    <row r="562" spans="1:23" s="21" customFormat="1" ht="12.75">
      <c r="A562" s="21" t="s">
        <v>453</v>
      </c>
      <c r="B562" s="21">
        <v>1</v>
      </c>
      <c r="E562" s="21">
        <v>4</v>
      </c>
      <c r="I562" s="21">
        <v>660</v>
      </c>
      <c r="J562" s="29">
        <v>3132</v>
      </c>
      <c r="K562" s="29" t="s">
        <v>259</v>
      </c>
      <c r="L562" s="29"/>
      <c r="M562" s="30">
        <v>31195</v>
      </c>
      <c r="N562" s="30">
        <v>21883</v>
      </c>
      <c r="O562" s="30">
        <v>24000</v>
      </c>
      <c r="P562" s="30">
        <v>24000</v>
      </c>
      <c r="Q562" s="147">
        <v>24000</v>
      </c>
      <c r="R562" s="108">
        <v>0</v>
      </c>
      <c r="S562" s="147">
        <v>0</v>
      </c>
      <c r="T562" s="30">
        <v>0</v>
      </c>
      <c r="U562" s="146">
        <v>0</v>
      </c>
      <c r="V562" s="146">
        <v>0</v>
      </c>
      <c r="W562" s="146">
        <v>0</v>
      </c>
    </row>
    <row r="563" spans="1:23" s="21" customFormat="1" ht="12.75">
      <c r="A563" s="21" t="s">
        <v>453</v>
      </c>
      <c r="B563" s="21">
        <v>1</v>
      </c>
      <c r="E563" s="21">
        <v>4</v>
      </c>
      <c r="I563" s="21">
        <v>660</v>
      </c>
      <c r="J563" s="29">
        <v>3133</v>
      </c>
      <c r="K563" s="29" t="s">
        <v>215</v>
      </c>
      <c r="L563" s="29"/>
      <c r="M563" s="30">
        <v>3422</v>
      </c>
      <c r="N563" s="30">
        <v>2400</v>
      </c>
      <c r="O563" s="30">
        <v>2700</v>
      </c>
      <c r="P563" s="30">
        <v>2800</v>
      </c>
      <c r="Q563" s="147">
        <v>2700</v>
      </c>
      <c r="R563" s="108">
        <v>0</v>
      </c>
      <c r="S563" s="147">
        <v>0</v>
      </c>
      <c r="T563" s="30">
        <v>0</v>
      </c>
      <c r="U563" s="146">
        <v>0</v>
      </c>
      <c r="V563" s="146">
        <v>0</v>
      </c>
      <c r="W563" s="146">
        <v>0</v>
      </c>
    </row>
    <row r="564" spans="1:23" s="21" customFormat="1" ht="12.75">
      <c r="A564" s="21" t="s">
        <v>453</v>
      </c>
      <c r="I564" s="21">
        <v>660</v>
      </c>
      <c r="J564" s="25">
        <v>32</v>
      </c>
      <c r="K564" s="32" t="s">
        <v>41</v>
      </c>
      <c r="L564" s="31"/>
      <c r="M564" s="30">
        <f>M565</f>
        <v>81255</v>
      </c>
      <c r="N564" s="308">
        <f aca="true" t="shared" si="202" ref="N564:T564">N565</f>
        <v>123021</v>
      </c>
      <c r="O564" s="308">
        <f t="shared" si="202"/>
        <v>100500</v>
      </c>
      <c r="P564" s="308">
        <f t="shared" si="202"/>
        <v>160000</v>
      </c>
      <c r="Q564" s="308">
        <f t="shared" si="202"/>
        <v>100500</v>
      </c>
      <c r="R564" s="108">
        <f t="shared" si="202"/>
        <v>0</v>
      </c>
      <c r="S564" s="147">
        <f t="shared" si="202"/>
        <v>0</v>
      </c>
      <c r="T564" s="30">
        <f t="shared" si="202"/>
        <v>0</v>
      </c>
      <c r="U564" s="146">
        <v>0</v>
      </c>
      <c r="V564" s="146">
        <v>0</v>
      </c>
      <c r="W564" s="146">
        <v>0</v>
      </c>
    </row>
    <row r="565" spans="1:23" s="21" customFormat="1" ht="12.75">
      <c r="A565" s="21" t="s">
        <v>453</v>
      </c>
      <c r="I565" s="21">
        <v>660</v>
      </c>
      <c r="J565" s="68">
        <v>321</v>
      </c>
      <c r="K565" s="68" t="s">
        <v>42</v>
      </c>
      <c r="L565" s="68"/>
      <c r="M565" s="30">
        <f>M566+M567+M568+M570+M572+M576</f>
        <v>81255</v>
      </c>
      <c r="N565" s="30">
        <f>N566+N567+N568+N570+N572+N576+N569+N573+N571+N574+N575</f>
        <v>123021</v>
      </c>
      <c r="O565" s="147">
        <f aca="true" t="shared" si="203" ref="O565:T565">O566+O567+O568+O569+O570+O571+O572+O573+O574+O575+O576</f>
        <v>100500</v>
      </c>
      <c r="P565" s="147">
        <f t="shared" si="203"/>
        <v>160000</v>
      </c>
      <c r="Q565" s="147">
        <f t="shared" si="203"/>
        <v>100500</v>
      </c>
      <c r="R565" s="365">
        <f t="shared" si="203"/>
        <v>0</v>
      </c>
      <c r="S565" s="147">
        <f t="shared" si="203"/>
        <v>0</v>
      </c>
      <c r="T565" s="30">
        <f t="shared" si="203"/>
        <v>0</v>
      </c>
      <c r="U565" s="146">
        <v>0</v>
      </c>
      <c r="V565" s="146">
        <v>0</v>
      </c>
      <c r="W565" s="146">
        <v>0</v>
      </c>
    </row>
    <row r="566" spans="1:23" s="21" customFormat="1" ht="12.75">
      <c r="A566" s="21" t="s">
        <v>453</v>
      </c>
      <c r="E566" s="21">
        <v>4</v>
      </c>
      <c r="I566" s="21">
        <v>660</v>
      </c>
      <c r="J566" s="25">
        <v>3212</v>
      </c>
      <c r="K566" s="25" t="s">
        <v>217</v>
      </c>
      <c r="L566" s="25"/>
      <c r="M566" s="30">
        <v>14780</v>
      </c>
      <c r="N566" s="30">
        <v>10798</v>
      </c>
      <c r="O566" s="30">
        <v>12000</v>
      </c>
      <c r="P566" s="30">
        <v>11000</v>
      </c>
      <c r="Q566" s="147">
        <v>12000</v>
      </c>
      <c r="R566" s="108">
        <v>0</v>
      </c>
      <c r="S566" s="147">
        <v>0</v>
      </c>
      <c r="T566" s="30">
        <v>0</v>
      </c>
      <c r="U566" s="146">
        <v>0</v>
      </c>
      <c r="V566" s="146">
        <v>0</v>
      </c>
      <c r="W566" s="146">
        <v>0</v>
      </c>
    </row>
    <row r="567" spans="1:23" s="21" customFormat="1" ht="12.75" hidden="1">
      <c r="A567" s="21" t="s">
        <v>453</v>
      </c>
      <c r="E567" s="21">
        <v>4</v>
      </c>
      <c r="I567" s="21">
        <v>660</v>
      </c>
      <c r="J567" s="25">
        <v>3221</v>
      </c>
      <c r="K567" s="25" t="s">
        <v>298</v>
      </c>
      <c r="L567" s="25"/>
      <c r="M567" s="30">
        <v>3484</v>
      </c>
      <c r="N567" s="30">
        <v>0</v>
      </c>
      <c r="O567" s="30"/>
      <c r="P567" s="30">
        <v>0</v>
      </c>
      <c r="Q567" s="147">
        <v>0</v>
      </c>
      <c r="R567" s="108">
        <v>0</v>
      </c>
      <c r="S567" s="147">
        <v>0</v>
      </c>
      <c r="T567" s="30">
        <v>0</v>
      </c>
      <c r="U567" s="146">
        <v>0</v>
      </c>
      <c r="V567" s="146">
        <v>0</v>
      </c>
      <c r="W567" s="146">
        <v>0</v>
      </c>
    </row>
    <row r="568" spans="1:23" s="21" customFormat="1" ht="12.75">
      <c r="A568" s="21" t="s">
        <v>453</v>
      </c>
      <c r="E568" s="21">
        <v>4</v>
      </c>
      <c r="I568" s="21">
        <v>660</v>
      </c>
      <c r="J568" s="25">
        <v>3223</v>
      </c>
      <c r="K568" s="25" t="s">
        <v>299</v>
      </c>
      <c r="L568" s="25"/>
      <c r="M568" s="30">
        <v>38654</v>
      </c>
      <c r="N568" s="30">
        <v>36678</v>
      </c>
      <c r="O568" s="30">
        <v>42000</v>
      </c>
      <c r="P568" s="30">
        <v>50000</v>
      </c>
      <c r="Q568" s="147">
        <v>42000</v>
      </c>
      <c r="R568" s="108">
        <v>0</v>
      </c>
      <c r="S568" s="147">
        <v>0</v>
      </c>
      <c r="T568" s="30">
        <v>0</v>
      </c>
      <c r="U568" s="146">
        <v>0</v>
      </c>
      <c r="V568" s="146">
        <v>0</v>
      </c>
      <c r="W568" s="146">
        <v>0</v>
      </c>
    </row>
    <row r="569" spans="1:23" s="21" customFormat="1" ht="12.75">
      <c r="A569" s="21" t="s">
        <v>453</v>
      </c>
      <c r="I569" s="21">
        <v>660</v>
      </c>
      <c r="J569" s="25">
        <v>3223</v>
      </c>
      <c r="K569" s="32" t="s">
        <v>220</v>
      </c>
      <c r="L569" s="31"/>
      <c r="M569" s="30"/>
      <c r="N569" s="30">
        <v>4093</v>
      </c>
      <c r="O569" s="30">
        <v>5000</v>
      </c>
      <c r="P569" s="30">
        <v>7000</v>
      </c>
      <c r="Q569" s="147">
        <v>5000</v>
      </c>
      <c r="R569" s="108">
        <v>0</v>
      </c>
      <c r="S569" s="147">
        <v>0</v>
      </c>
      <c r="T569" s="30">
        <v>0</v>
      </c>
      <c r="U569" s="146"/>
      <c r="V569" s="146"/>
      <c r="W569" s="146"/>
    </row>
    <row r="570" spans="1:23" s="21" customFormat="1" ht="12.75">
      <c r="A570" s="21" t="s">
        <v>453</v>
      </c>
      <c r="E570" s="21">
        <v>4</v>
      </c>
      <c r="I570" s="21">
        <v>660</v>
      </c>
      <c r="J570" s="25">
        <v>3225</v>
      </c>
      <c r="K570" s="25" t="s">
        <v>221</v>
      </c>
      <c r="L570" s="25"/>
      <c r="M570" s="30">
        <v>0</v>
      </c>
      <c r="N570" s="30">
        <v>356</v>
      </c>
      <c r="O570" s="30">
        <v>5000</v>
      </c>
      <c r="P570" s="30">
        <v>20000</v>
      </c>
      <c r="Q570" s="148">
        <v>5000</v>
      </c>
      <c r="R570" s="108">
        <v>0</v>
      </c>
      <c r="S570" s="147">
        <v>0</v>
      </c>
      <c r="T570" s="30">
        <v>0</v>
      </c>
      <c r="U570" s="146">
        <v>0</v>
      </c>
      <c r="V570" s="146">
        <v>0</v>
      </c>
      <c r="W570" s="146">
        <v>0</v>
      </c>
    </row>
    <row r="571" spans="1:23" s="21" customFormat="1" ht="12.75">
      <c r="A571" s="21" t="s">
        <v>453</v>
      </c>
      <c r="I571" s="21">
        <v>660</v>
      </c>
      <c r="J571" s="25">
        <v>3227</v>
      </c>
      <c r="K571" s="25" t="s">
        <v>298</v>
      </c>
      <c r="L571" s="25"/>
      <c r="M571" s="30"/>
      <c r="N571" s="30">
        <v>3775</v>
      </c>
      <c r="O571" s="30">
        <v>4500</v>
      </c>
      <c r="P571" s="30">
        <v>4000</v>
      </c>
      <c r="Q571" s="148">
        <v>4500</v>
      </c>
      <c r="R571" s="108">
        <v>0</v>
      </c>
      <c r="S571" s="147">
        <v>0</v>
      </c>
      <c r="T571" s="30">
        <v>0</v>
      </c>
      <c r="U571" s="146"/>
      <c r="V571" s="146"/>
      <c r="W571" s="146"/>
    </row>
    <row r="572" spans="1:23" s="21" customFormat="1" ht="12.75">
      <c r="A572" s="21" t="s">
        <v>453</v>
      </c>
      <c r="C572" s="21">
        <v>2</v>
      </c>
      <c r="D572" s="21">
        <v>3</v>
      </c>
      <c r="E572" s="21">
        <v>4</v>
      </c>
      <c r="I572" s="21">
        <v>660</v>
      </c>
      <c r="J572" s="25">
        <v>3232</v>
      </c>
      <c r="K572" s="25" t="s">
        <v>300</v>
      </c>
      <c r="L572" s="25"/>
      <c r="M572" s="30">
        <v>6346</v>
      </c>
      <c r="N572" s="30">
        <v>44272</v>
      </c>
      <c r="O572" s="30">
        <v>10000</v>
      </c>
      <c r="P572" s="30">
        <v>45000</v>
      </c>
      <c r="Q572" s="147">
        <v>10000</v>
      </c>
      <c r="R572" s="108">
        <v>0</v>
      </c>
      <c r="S572" s="147">
        <v>0</v>
      </c>
      <c r="T572" s="30">
        <v>0</v>
      </c>
      <c r="U572" s="146">
        <v>0</v>
      </c>
      <c r="V572" s="146">
        <v>0</v>
      </c>
      <c r="W572" s="146">
        <v>0</v>
      </c>
    </row>
    <row r="573" spans="1:23" s="21" customFormat="1" ht="12.75">
      <c r="A573" s="21" t="s">
        <v>453</v>
      </c>
      <c r="C573" s="21">
        <v>2</v>
      </c>
      <c r="D573" s="21">
        <v>3</v>
      </c>
      <c r="E573" s="21">
        <v>4</v>
      </c>
      <c r="I573" s="21">
        <v>660</v>
      </c>
      <c r="J573" s="25">
        <v>3232</v>
      </c>
      <c r="K573" s="25" t="s">
        <v>374</v>
      </c>
      <c r="L573" s="25"/>
      <c r="M573" s="30"/>
      <c r="N573" s="30">
        <v>265</v>
      </c>
      <c r="O573" s="30">
        <v>1000</v>
      </c>
      <c r="P573" s="30">
        <v>4000</v>
      </c>
      <c r="Q573" s="147">
        <v>1000</v>
      </c>
      <c r="R573" s="108">
        <v>0</v>
      </c>
      <c r="S573" s="147">
        <v>0</v>
      </c>
      <c r="T573" s="30">
        <v>0</v>
      </c>
      <c r="U573" s="146"/>
      <c r="V573" s="146"/>
      <c r="W573" s="146"/>
    </row>
    <row r="574" spans="1:23" s="21" customFormat="1" ht="12.75">
      <c r="A574" s="21" t="s">
        <v>453</v>
      </c>
      <c r="C574" s="21">
        <v>2</v>
      </c>
      <c r="I574" s="21">
        <v>660</v>
      </c>
      <c r="J574" s="25">
        <v>3236</v>
      </c>
      <c r="K574" s="25" t="s">
        <v>510</v>
      </c>
      <c r="L574" s="25"/>
      <c r="M574" s="30"/>
      <c r="N574" s="30">
        <v>660</v>
      </c>
      <c r="O574" s="30">
        <v>0</v>
      </c>
      <c r="P574" s="30">
        <v>0</v>
      </c>
      <c r="Q574" s="147">
        <v>0</v>
      </c>
      <c r="R574" s="108">
        <v>0</v>
      </c>
      <c r="S574" s="147">
        <v>0</v>
      </c>
      <c r="T574" s="30">
        <v>0</v>
      </c>
      <c r="U574" s="146"/>
      <c r="V574" s="146"/>
      <c r="W574" s="146"/>
    </row>
    <row r="575" spans="1:23" s="21" customFormat="1" ht="12.75">
      <c r="A575" s="21" t="s">
        <v>453</v>
      </c>
      <c r="C575" s="21">
        <v>2</v>
      </c>
      <c r="I575" s="21">
        <v>660</v>
      </c>
      <c r="J575" s="25">
        <v>3236</v>
      </c>
      <c r="K575" s="25" t="s">
        <v>511</v>
      </c>
      <c r="L575" s="25"/>
      <c r="M575" s="30"/>
      <c r="N575" s="30">
        <v>3000</v>
      </c>
      <c r="O575" s="30">
        <v>0</v>
      </c>
      <c r="P575" s="30">
        <v>3000</v>
      </c>
      <c r="Q575" s="147">
        <v>0</v>
      </c>
      <c r="R575" s="108">
        <v>0</v>
      </c>
      <c r="S575" s="147">
        <v>0</v>
      </c>
      <c r="T575" s="30">
        <v>0</v>
      </c>
      <c r="U575" s="146"/>
      <c r="V575" s="146"/>
      <c r="W575" s="146"/>
    </row>
    <row r="576" spans="1:23" s="21" customFormat="1" ht="13.5" thickBot="1">
      <c r="A576" s="21" t="s">
        <v>453</v>
      </c>
      <c r="C576" s="21">
        <v>2</v>
      </c>
      <c r="D576" s="21">
        <v>3</v>
      </c>
      <c r="E576" s="21">
        <v>4</v>
      </c>
      <c r="I576" s="21">
        <v>660</v>
      </c>
      <c r="J576" s="25">
        <v>3239</v>
      </c>
      <c r="K576" s="25" t="s">
        <v>301</v>
      </c>
      <c r="L576" s="25"/>
      <c r="M576" s="30">
        <v>17991</v>
      </c>
      <c r="N576" s="30">
        <v>19124</v>
      </c>
      <c r="O576" s="30">
        <v>21000</v>
      </c>
      <c r="P576" s="30">
        <v>16000</v>
      </c>
      <c r="Q576" s="147">
        <v>21000</v>
      </c>
      <c r="R576" s="108">
        <v>0</v>
      </c>
      <c r="S576" s="147">
        <v>0</v>
      </c>
      <c r="T576" s="30">
        <v>0</v>
      </c>
      <c r="U576" s="146">
        <v>0</v>
      </c>
      <c r="V576" s="146">
        <v>0</v>
      </c>
      <c r="W576" s="146">
        <v>0</v>
      </c>
    </row>
    <row r="577" spans="1:23" ht="13.5" thickBot="1">
      <c r="A577" s="16"/>
      <c r="J577" s="196"/>
      <c r="K577" s="196" t="s">
        <v>317</v>
      </c>
      <c r="L577" s="196"/>
      <c r="M577" s="197">
        <f aca="true" t="shared" si="204" ref="M577:R577">M555</f>
        <v>327753</v>
      </c>
      <c r="N577" s="197">
        <f>N555</f>
        <v>297985</v>
      </c>
      <c r="O577" s="197">
        <f t="shared" si="204"/>
        <v>290700</v>
      </c>
      <c r="P577" s="197">
        <f t="shared" si="204"/>
        <v>362083</v>
      </c>
      <c r="Q577" s="198">
        <f>Q555</f>
        <v>290700</v>
      </c>
      <c r="R577" s="282">
        <f t="shared" si="204"/>
        <v>0</v>
      </c>
      <c r="S577" s="198">
        <f>S555</f>
        <v>0</v>
      </c>
      <c r="T577" s="197">
        <f>T555</f>
        <v>0</v>
      </c>
      <c r="U577" s="199"/>
      <c r="V577" s="199"/>
      <c r="W577" s="199"/>
    </row>
    <row r="578" spans="10:23" ht="13.5" thickBot="1">
      <c r="J578" s="172"/>
      <c r="K578" s="172" t="s">
        <v>332</v>
      </c>
      <c r="L578" s="172"/>
      <c r="M578" s="173">
        <f>M577</f>
        <v>327753</v>
      </c>
      <c r="N578" s="173">
        <f aca="true" t="shared" si="205" ref="N578:P579">N577</f>
        <v>297985</v>
      </c>
      <c r="O578" s="173">
        <f t="shared" si="205"/>
        <v>290700</v>
      </c>
      <c r="P578" s="173">
        <f t="shared" si="205"/>
        <v>362083</v>
      </c>
      <c r="Q578" s="174">
        <f aca="true" t="shared" si="206" ref="Q578:T579">Q577</f>
        <v>290700</v>
      </c>
      <c r="R578" s="275">
        <f t="shared" si="206"/>
        <v>0</v>
      </c>
      <c r="S578" s="174">
        <f t="shared" si="206"/>
        <v>0</v>
      </c>
      <c r="T578" s="173">
        <f t="shared" si="206"/>
        <v>0</v>
      </c>
      <c r="U578" s="175"/>
      <c r="V578" s="175"/>
      <c r="W578" s="175"/>
    </row>
    <row r="579" spans="10:23" ht="14.25" thickBot="1" thickTop="1">
      <c r="J579" s="54"/>
      <c r="K579" s="250" t="s">
        <v>333</v>
      </c>
      <c r="L579" s="54"/>
      <c r="M579" s="251">
        <f>M578</f>
        <v>327753</v>
      </c>
      <c r="N579" s="251">
        <f t="shared" si="205"/>
        <v>297985</v>
      </c>
      <c r="O579" s="251">
        <f t="shared" si="205"/>
        <v>290700</v>
      </c>
      <c r="P579" s="251">
        <f t="shared" si="205"/>
        <v>362083</v>
      </c>
      <c r="Q579" s="252">
        <f t="shared" si="206"/>
        <v>290700</v>
      </c>
      <c r="R579" s="292">
        <f t="shared" si="206"/>
        <v>0</v>
      </c>
      <c r="S579" s="252">
        <f t="shared" si="206"/>
        <v>0</v>
      </c>
      <c r="T579" s="253">
        <f t="shared" si="206"/>
        <v>0</v>
      </c>
      <c r="U579" s="254"/>
      <c r="V579" s="254"/>
      <c r="W579" s="254"/>
    </row>
    <row r="580" spans="10:23" ht="21.75" customHeight="1" thickBot="1" thickTop="1">
      <c r="J580" s="55"/>
      <c r="K580" s="255" t="s">
        <v>334</v>
      </c>
      <c r="L580" s="56"/>
      <c r="M580" s="256">
        <f>M579+M548+M412+M57</f>
        <v>5001260</v>
      </c>
      <c r="N580" s="256">
        <f aca="true" t="shared" si="207" ref="N580:T580">N57+N412+N548+N579</f>
        <v>5917243</v>
      </c>
      <c r="O580" s="256">
        <f t="shared" si="207"/>
        <v>5504110</v>
      </c>
      <c r="P580" s="256">
        <f t="shared" si="207"/>
        <v>6892382</v>
      </c>
      <c r="Q580" s="257">
        <f t="shared" si="207"/>
        <v>5718910</v>
      </c>
      <c r="R580" s="293">
        <f t="shared" si="207"/>
        <v>8458100</v>
      </c>
      <c r="S580" s="257">
        <f t="shared" si="207"/>
        <v>8539860</v>
      </c>
      <c r="T580" s="257">
        <f t="shared" si="207"/>
        <v>8514900</v>
      </c>
      <c r="U580" s="55"/>
      <c r="V580" s="55"/>
      <c r="W580" s="55"/>
    </row>
    <row r="581" spans="13:14" ht="13.5" thickTop="1">
      <c r="M581" s="16"/>
      <c r="N581" s="16"/>
    </row>
    <row r="582" spans="13:23" s="337" customFormat="1" ht="9.75">
      <c r="M582" s="338" t="s">
        <v>3</v>
      </c>
      <c r="N582" s="338" t="s">
        <v>3</v>
      </c>
      <c r="O582" s="339" t="s">
        <v>5</v>
      </c>
      <c r="P582" s="340" t="s">
        <v>473</v>
      </c>
      <c r="Q582" s="339" t="s">
        <v>6</v>
      </c>
      <c r="R582" s="340" t="s">
        <v>5</v>
      </c>
      <c r="S582" s="339" t="s">
        <v>5</v>
      </c>
      <c r="T582" s="339" t="s">
        <v>5</v>
      </c>
      <c r="U582" s="339" t="s">
        <v>80</v>
      </c>
      <c r="V582" s="339" t="s">
        <v>80</v>
      </c>
      <c r="W582" s="339" t="s">
        <v>80</v>
      </c>
    </row>
    <row r="583" spans="13:23" s="337" customFormat="1" ht="9.75">
      <c r="M583" s="341" t="s">
        <v>349</v>
      </c>
      <c r="N583" s="341" t="s">
        <v>350</v>
      </c>
      <c r="O583" s="342" t="s">
        <v>351</v>
      </c>
      <c r="P583" s="343" t="s">
        <v>351</v>
      </c>
      <c r="Q583" s="344" t="s">
        <v>540</v>
      </c>
      <c r="R583" s="343" t="s">
        <v>540</v>
      </c>
      <c r="S583" s="344" t="s">
        <v>567</v>
      </c>
      <c r="T583" s="345" t="s">
        <v>568</v>
      </c>
      <c r="U583" s="345" t="s">
        <v>83</v>
      </c>
      <c r="V583" s="346" t="s">
        <v>84</v>
      </c>
      <c r="W583" s="345" t="s">
        <v>85</v>
      </c>
    </row>
    <row r="584" spans="10:23" s="337" customFormat="1" ht="9.75">
      <c r="J584" s="347"/>
      <c r="K584" s="348"/>
      <c r="L584" s="349"/>
      <c r="M584" s="350"/>
      <c r="N584" s="350"/>
      <c r="O584" s="349"/>
      <c r="P584" s="351"/>
      <c r="Q584" s="349"/>
      <c r="R584" s="351"/>
      <c r="S584" s="349"/>
      <c r="T584" s="349"/>
      <c r="U584" s="349"/>
      <c r="V584" s="349"/>
      <c r="W584" s="349"/>
    </row>
    <row r="585" spans="1:23" s="337" customFormat="1" ht="9.75">
      <c r="A585" s="352" t="s">
        <v>107</v>
      </c>
      <c r="B585" s="352"/>
      <c r="J585" s="349" t="s">
        <v>203</v>
      </c>
      <c r="K585" s="349"/>
      <c r="L585" s="349" t="s">
        <v>108</v>
      </c>
      <c r="M585" s="350">
        <f aca="true" t="shared" si="208" ref="M585:R585">M57+M188</f>
        <v>2127255</v>
      </c>
      <c r="N585" s="350">
        <f t="shared" si="208"/>
        <v>2185949</v>
      </c>
      <c r="O585" s="350">
        <f t="shared" si="208"/>
        <v>1910100</v>
      </c>
      <c r="P585" s="350">
        <f t="shared" si="208"/>
        <v>2793079</v>
      </c>
      <c r="Q585" s="350">
        <f t="shared" si="208"/>
        <v>1859900</v>
      </c>
      <c r="R585" s="364">
        <f t="shared" si="208"/>
        <v>2926500</v>
      </c>
      <c r="S585" s="350">
        <f>S57+S188</f>
        <v>2357100</v>
      </c>
      <c r="T585" s="350">
        <f>T57+T188</f>
        <v>2586200</v>
      </c>
      <c r="U585" s="349">
        <f>P585/O585*100</f>
        <v>146.22684676194964</v>
      </c>
      <c r="V585" s="349">
        <f>Q585/P585*100</f>
        <v>66.58959521016055</v>
      </c>
      <c r="W585" s="349">
        <f>R585/Q585*100</f>
        <v>157.34716920264532</v>
      </c>
    </row>
    <row r="586" spans="1:23" s="337" customFormat="1" ht="9.75">
      <c r="A586" s="337" t="s">
        <v>109</v>
      </c>
      <c r="J586" s="349" t="s">
        <v>203</v>
      </c>
      <c r="K586" s="349"/>
      <c r="L586" s="349" t="s">
        <v>110</v>
      </c>
      <c r="M586" s="350"/>
      <c r="N586" s="350"/>
      <c r="O586" s="350"/>
      <c r="P586" s="350"/>
      <c r="Q586" s="350"/>
      <c r="R586" s="364"/>
      <c r="S586" s="350"/>
      <c r="T586" s="350"/>
      <c r="U586" s="349"/>
      <c r="V586" s="349"/>
      <c r="W586" s="349"/>
    </row>
    <row r="587" spans="1:23" s="337" customFormat="1" ht="9.75">
      <c r="A587" s="337" t="s">
        <v>111</v>
      </c>
      <c r="J587" s="349" t="s">
        <v>203</v>
      </c>
      <c r="K587" s="349"/>
      <c r="L587" s="349" t="s">
        <v>112</v>
      </c>
      <c r="M587" s="350">
        <f aca="true" t="shared" si="209" ref="M587:T587">M197+M207+M499</f>
        <v>94000</v>
      </c>
      <c r="N587" s="350">
        <f t="shared" si="209"/>
        <v>106284</v>
      </c>
      <c r="O587" s="350">
        <f t="shared" si="209"/>
        <v>136500</v>
      </c>
      <c r="P587" s="350">
        <f t="shared" si="209"/>
        <v>185000</v>
      </c>
      <c r="Q587" s="350">
        <f t="shared" si="209"/>
        <v>146500</v>
      </c>
      <c r="R587" s="364">
        <f t="shared" si="209"/>
        <v>171000</v>
      </c>
      <c r="S587" s="350">
        <f t="shared" si="209"/>
        <v>149500</v>
      </c>
      <c r="T587" s="350">
        <f t="shared" si="209"/>
        <v>223000</v>
      </c>
      <c r="U587" s="349">
        <f aca="true" t="shared" si="210" ref="U587:W588">P587/O587*100</f>
        <v>135.53113553113553</v>
      </c>
      <c r="V587" s="349">
        <f t="shared" si="210"/>
        <v>79.1891891891892</v>
      </c>
      <c r="W587" s="349">
        <f t="shared" si="210"/>
        <v>116.72354948805462</v>
      </c>
    </row>
    <row r="588" spans="1:23" s="337" customFormat="1" ht="9.75">
      <c r="A588" s="337" t="s">
        <v>113</v>
      </c>
      <c r="J588" s="349" t="s">
        <v>203</v>
      </c>
      <c r="K588" s="349"/>
      <c r="L588" s="349" t="s">
        <v>114</v>
      </c>
      <c r="M588" s="350">
        <f>M224+M235+M267+M276+M282+M296+M336+M349+M358+M366+M394+M410</f>
        <v>1538575</v>
      </c>
      <c r="N588" s="350">
        <f aca="true" t="shared" si="211" ref="N588:T588">N224+N235+N267+N276+N282+N296+N336+N349+N358+N366+N394+N410+N260</f>
        <v>2307281</v>
      </c>
      <c r="O588" s="350">
        <f t="shared" si="211"/>
        <v>2033850</v>
      </c>
      <c r="P588" s="350">
        <f t="shared" si="211"/>
        <v>2398657</v>
      </c>
      <c r="Q588" s="350">
        <f t="shared" si="211"/>
        <v>2288850</v>
      </c>
      <c r="R588" s="364">
        <f t="shared" si="211"/>
        <v>3933600</v>
      </c>
      <c r="S588" s="350">
        <f t="shared" si="211"/>
        <v>4816800</v>
      </c>
      <c r="T588" s="350">
        <f t="shared" si="211"/>
        <v>4189700</v>
      </c>
      <c r="U588" s="349">
        <f t="shared" si="210"/>
        <v>117.93677016495809</v>
      </c>
      <c r="V588" s="349">
        <f t="shared" si="210"/>
        <v>95.42214664289224</v>
      </c>
      <c r="W588" s="349">
        <f t="shared" si="210"/>
        <v>171.85923061799593</v>
      </c>
    </row>
    <row r="589" spans="1:23" s="337" customFormat="1" ht="9.75">
      <c r="A589" s="337" t="s">
        <v>115</v>
      </c>
      <c r="J589" s="349" t="s">
        <v>203</v>
      </c>
      <c r="K589" s="349"/>
      <c r="L589" s="349" t="s">
        <v>116</v>
      </c>
      <c r="M589" s="350"/>
      <c r="N589" s="350"/>
      <c r="O589" s="350"/>
      <c r="P589" s="350"/>
      <c r="Q589" s="350"/>
      <c r="R589" s="364"/>
      <c r="S589" s="350"/>
      <c r="T589" s="350"/>
      <c r="U589" s="349"/>
      <c r="V589" s="349"/>
      <c r="W589" s="349"/>
    </row>
    <row r="590" spans="1:23" s="337" customFormat="1" ht="9.75">
      <c r="A590" s="337" t="s">
        <v>117</v>
      </c>
      <c r="J590" s="349" t="s">
        <v>203</v>
      </c>
      <c r="K590" s="349"/>
      <c r="L590" s="349" t="s">
        <v>118</v>
      </c>
      <c r="M590" s="350">
        <f>M577</f>
        <v>327753</v>
      </c>
      <c r="N590" s="350">
        <f>N577</f>
        <v>297985</v>
      </c>
      <c r="O590" s="350">
        <f>O577</f>
        <v>290700</v>
      </c>
      <c r="P590" s="350">
        <f>P577+Q617</f>
        <v>362083</v>
      </c>
      <c r="Q590" s="350">
        <f>Q577</f>
        <v>290700</v>
      </c>
      <c r="R590" s="364">
        <f>R577</f>
        <v>0</v>
      </c>
      <c r="S590" s="350">
        <f>S577</f>
        <v>0</v>
      </c>
      <c r="T590" s="350">
        <f>T577</f>
        <v>0</v>
      </c>
      <c r="U590" s="349">
        <f>P590/O590*100</f>
        <v>124.55555555555556</v>
      </c>
      <c r="V590" s="349">
        <f>Q590/P590*100</f>
        <v>80.28545941123997</v>
      </c>
      <c r="W590" s="349">
        <f>R590/Q590*100</f>
        <v>0</v>
      </c>
    </row>
    <row r="591" spans="1:23" s="337" customFormat="1" ht="9.75">
      <c r="A591" s="337" t="s">
        <v>119</v>
      </c>
      <c r="J591" s="349" t="s">
        <v>203</v>
      </c>
      <c r="K591" s="349"/>
      <c r="L591" s="349" t="s">
        <v>120</v>
      </c>
      <c r="M591" s="350"/>
      <c r="N591" s="350"/>
      <c r="O591" s="350"/>
      <c r="P591" s="350"/>
      <c r="Q591" s="350"/>
      <c r="R591" s="364"/>
      <c r="S591" s="350"/>
      <c r="T591" s="350"/>
      <c r="U591" s="349"/>
      <c r="V591" s="349"/>
      <c r="W591" s="349"/>
    </row>
    <row r="592" spans="1:23" s="337" customFormat="1" ht="9.75">
      <c r="A592" s="337" t="s">
        <v>121</v>
      </c>
      <c r="J592" s="349" t="s">
        <v>203</v>
      </c>
      <c r="K592" s="349"/>
      <c r="L592" s="349" t="s">
        <v>369</v>
      </c>
      <c r="M592" s="350">
        <f>M488+M455+M467+M474</f>
        <v>83294</v>
      </c>
      <c r="N592" s="350">
        <f aca="true" t="shared" si="212" ref="N592:T592">N488+N455+N467+N474+N461</f>
        <v>78512</v>
      </c>
      <c r="O592" s="350">
        <f t="shared" si="212"/>
        <v>96500</v>
      </c>
      <c r="P592" s="350">
        <f t="shared" si="212"/>
        <v>138000</v>
      </c>
      <c r="Q592" s="350">
        <f t="shared" si="212"/>
        <v>96500</v>
      </c>
      <c r="R592" s="364">
        <f t="shared" si="212"/>
        <v>220000</v>
      </c>
      <c r="S592" s="350">
        <f t="shared" si="212"/>
        <v>131500</v>
      </c>
      <c r="T592" s="350">
        <f t="shared" si="212"/>
        <v>255000</v>
      </c>
      <c r="U592" s="349">
        <f aca="true" t="shared" si="213" ref="U592:W594">P592/O592*100</f>
        <v>143.00518134715026</v>
      </c>
      <c r="V592" s="349">
        <f t="shared" si="213"/>
        <v>69.92753623188406</v>
      </c>
      <c r="W592" s="349">
        <f t="shared" si="213"/>
        <v>227.97927461139898</v>
      </c>
    </row>
    <row r="593" spans="10:23" s="337" customFormat="1" ht="9.75">
      <c r="J593" s="349" t="s">
        <v>203</v>
      </c>
      <c r="K593" s="349"/>
      <c r="L593" s="349" t="s">
        <v>122</v>
      </c>
      <c r="M593" s="350">
        <f aca="true" t="shared" si="214" ref="M593:R593">M427+M434+M441</f>
        <v>214402</v>
      </c>
      <c r="N593" s="350">
        <f t="shared" si="214"/>
        <v>66379</v>
      </c>
      <c r="O593" s="350">
        <f t="shared" si="214"/>
        <v>82000</v>
      </c>
      <c r="P593" s="350">
        <f t="shared" si="214"/>
        <v>87563</v>
      </c>
      <c r="Q593" s="350">
        <f>Q427+Q434+Q441</f>
        <v>82000</v>
      </c>
      <c r="R593" s="353">
        <f t="shared" si="214"/>
        <v>152000</v>
      </c>
      <c r="S593" s="350">
        <f>S427+S434+S441</f>
        <v>102000</v>
      </c>
      <c r="T593" s="350">
        <f>T427+T434+T441</f>
        <v>112000</v>
      </c>
      <c r="U593" s="349">
        <f t="shared" si="213"/>
        <v>106.7841463414634</v>
      </c>
      <c r="V593" s="349">
        <f t="shared" si="213"/>
        <v>93.64685997510364</v>
      </c>
      <c r="W593" s="349">
        <f t="shared" si="213"/>
        <v>185.3658536585366</v>
      </c>
    </row>
    <row r="594" spans="10:23" s="337" customFormat="1" ht="9.75">
      <c r="J594" s="349" t="s">
        <v>203</v>
      </c>
      <c r="K594" s="349"/>
      <c r="L594" s="349" t="s">
        <v>123</v>
      </c>
      <c r="M594" s="350">
        <f aca="true" t="shared" si="215" ref="M594:R594">M508+M514+M521+M528+M537+M546</f>
        <v>615981</v>
      </c>
      <c r="N594" s="350">
        <f t="shared" si="215"/>
        <v>874853</v>
      </c>
      <c r="O594" s="350">
        <f t="shared" si="215"/>
        <v>954460</v>
      </c>
      <c r="P594" s="350">
        <f t="shared" si="215"/>
        <v>928000</v>
      </c>
      <c r="Q594" s="350">
        <f>Q508+Q514+Q521+Q528+Q537+Q546</f>
        <v>954460</v>
      </c>
      <c r="R594" s="353">
        <f t="shared" si="215"/>
        <v>1055000</v>
      </c>
      <c r="S594" s="350">
        <f>S508+S514+S521+S528+S537+S546</f>
        <v>982960</v>
      </c>
      <c r="T594" s="350">
        <f>T508+T514+T521+T528+T537+T546</f>
        <v>1149000</v>
      </c>
      <c r="U594" s="349">
        <f t="shared" si="213"/>
        <v>97.22775181778178</v>
      </c>
      <c r="V594" s="349">
        <f t="shared" si="213"/>
        <v>102.85129310344827</v>
      </c>
      <c r="W594" s="349">
        <f t="shared" si="213"/>
        <v>110.53370492215493</v>
      </c>
    </row>
    <row r="595" spans="13:20" ht="12.75">
      <c r="M595" s="16">
        <f>SUM(M585:M594)</f>
        <v>5001260</v>
      </c>
      <c r="N595" s="16">
        <f aca="true" t="shared" si="216" ref="N595:T595">SUM(N584:N594)</f>
        <v>5917243</v>
      </c>
      <c r="O595" s="16">
        <f t="shared" si="216"/>
        <v>5504110</v>
      </c>
      <c r="P595" s="64">
        <f t="shared" si="216"/>
        <v>6892382</v>
      </c>
      <c r="Q595" s="22">
        <f t="shared" si="216"/>
        <v>5718910</v>
      </c>
      <c r="R595" s="280">
        <f t="shared" si="216"/>
        <v>8458100</v>
      </c>
      <c r="S595" s="22">
        <f t="shared" si="216"/>
        <v>8539860</v>
      </c>
      <c r="T595" s="22">
        <f t="shared" si="216"/>
        <v>8514900</v>
      </c>
    </row>
    <row r="596" spans="13:20" ht="12.75">
      <c r="M596" s="16"/>
      <c r="N596" s="16"/>
      <c r="O596" s="16"/>
      <c r="P596" s="188"/>
      <c r="Q596" s="22"/>
      <c r="R596" s="280"/>
      <c r="S596" s="22"/>
      <c r="T596" s="22"/>
    </row>
    <row r="597" spans="1:20" ht="15">
      <c r="A597" t="s">
        <v>543</v>
      </c>
      <c r="B597"/>
      <c r="C597"/>
      <c r="D597"/>
      <c r="E597"/>
      <c r="F597"/>
      <c r="G597"/>
      <c r="H597"/>
      <c r="I597"/>
      <c r="J597"/>
      <c r="K597"/>
      <c r="L597"/>
      <c r="M597" s="310"/>
      <c r="N597"/>
      <c r="O597"/>
      <c r="P597" s="311"/>
      <c r="Q597" s="46"/>
      <c r="R597" s="46"/>
      <c r="S597"/>
      <c r="T597" s="46"/>
    </row>
    <row r="598" spans="1:20" ht="11.25">
      <c r="A598" s="400" t="s">
        <v>472</v>
      </c>
      <c r="B598" s="400"/>
      <c r="C598" s="400"/>
      <c r="D598" s="400"/>
      <c r="E598" s="400"/>
      <c r="F598" s="400"/>
      <c r="G598" s="400"/>
      <c r="H598" s="400"/>
      <c r="I598" s="400"/>
      <c r="J598" s="400"/>
      <c r="K598" s="400"/>
      <c r="L598" s="400"/>
      <c r="M598" s="400"/>
      <c r="N598" s="400"/>
      <c r="O598" s="400"/>
      <c r="P598" s="400"/>
      <c r="Q598" s="400"/>
      <c r="R598" s="400"/>
      <c r="S598" s="400"/>
      <c r="T598" s="400"/>
    </row>
    <row r="599" spans="1:20" ht="15">
      <c r="A599" t="s">
        <v>552</v>
      </c>
      <c r="B599"/>
      <c r="C599"/>
      <c r="D599"/>
      <c r="E599"/>
      <c r="F599"/>
      <c r="G599"/>
      <c r="H599"/>
      <c r="I599"/>
      <c r="J599"/>
      <c r="K599"/>
      <c r="L599"/>
      <c r="M599" s="310"/>
      <c r="N599"/>
      <c r="O599"/>
      <c r="P599" s="311"/>
      <c r="Q599" s="46"/>
      <c r="R599" s="46"/>
      <c r="S599"/>
      <c r="T599" s="46"/>
    </row>
    <row r="600" spans="1:24" ht="12.75">
      <c r="A600" s="312"/>
      <c r="J600" s="92"/>
      <c r="K600" s="309"/>
      <c r="L600" s="309"/>
      <c r="M600" s="16"/>
      <c r="P600" s="313"/>
      <c r="Q600" s="314"/>
      <c r="R600" s="314"/>
      <c r="S600" s="1"/>
      <c r="T600" s="315"/>
      <c r="U600" s="91"/>
      <c r="V600" s="91"/>
      <c r="W600" s="91"/>
      <c r="X600" s="91"/>
    </row>
    <row r="601" spans="1:24" s="326" customFormat="1" ht="24">
      <c r="A601" s="401" t="s">
        <v>76</v>
      </c>
      <c r="B601" s="402"/>
      <c r="C601" s="402"/>
      <c r="D601" s="402"/>
      <c r="E601" s="402"/>
      <c r="F601" s="402"/>
      <c r="G601" s="402"/>
      <c r="H601" s="402"/>
      <c r="I601" s="403"/>
      <c r="J601" s="321"/>
      <c r="K601" s="322"/>
      <c r="L601" s="323"/>
      <c r="M601" s="324" t="s">
        <v>544</v>
      </c>
      <c r="N601" s="327" t="s">
        <v>547</v>
      </c>
      <c r="O601" s="328" t="s">
        <v>548</v>
      </c>
      <c r="P601" s="328" t="s">
        <v>554</v>
      </c>
      <c r="Q601" s="334" t="s">
        <v>549</v>
      </c>
      <c r="R601" s="334" t="s">
        <v>550</v>
      </c>
      <c r="S601" s="335" t="s">
        <v>551</v>
      </c>
      <c r="T601" s="329"/>
      <c r="U601" s="325"/>
      <c r="V601" s="325"/>
      <c r="W601" s="325"/>
      <c r="X601" s="325"/>
    </row>
    <row r="602" spans="1:20" ht="12.75">
      <c r="A602" s="404"/>
      <c r="B602" s="405"/>
      <c r="C602" s="405"/>
      <c r="D602" s="405"/>
      <c r="E602" s="405"/>
      <c r="F602" s="405"/>
      <c r="G602" s="405"/>
      <c r="H602" s="405"/>
      <c r="I602" s="406"/>
      <c r="J602" s="318"/>
      <c r="K602" s="316"/>
      <c r="L602" s="317"/>
      <c r="M602" s="26"/>
      <c r="N602" s="333">
        <v>1</v>
      </c>
      <c r="O602" s="333">
        <v>2</v>
      </c>
      <c r="P602" s="333">
        <v>3</v>
      </c>
      <c r="Q602" s="319"/>
      <c r="R602" s="319"/>
      <c r="S602" s="25"/>
      <c r="T602" s="330"/>
    </row>
    <row r="603" spans="1:20" ht="12.75">
      <c r="A603" s="404">
        <v>4</v>
      </c>
      <c r="B603" s="407"/>
      <c r="C603" s="407"/>
      <c r="D603" s="407"/>
      <c r="E603" s="407"/>
      <c r="F603" s="407"/>
      <c r="G603" s="407"/>
      <c r="H603" s="407"/>
      <c r="I603" s="408"/>
      <c r="J603" s="318" t="s">
        <v>545</v>
      </c>
      <c r="K603" s="316"/>
      <c r="L603" s="317"/>
      <c r="M603" s="26"/>
      <c r="N603" s="105">
        <f>N604</f>
        <v>2250500</v>
      </c>
      <c r="O603" s="307">
        <f>O604</f>
        <v>3325000</v>
      </c>
      <c r="P603" s="307">
        <f>P604</f>
        <v>2378500</v>
      </c>
      <c r="Q603" s="336">
        <f aca="true" t="shared" si="217" ref="Q603:R607">O603/N603</f>
        <v>1.4774494556765163</v>
      </c>
      <c r="R603" s="336">
        <f t="shared" si="217"/>
        <v>0.7153383458646616</v>
      </c>
      <c r="S603" s="336">
        <f>P603/N603</f>
        <v>1.056876249722284</v>
      </c>
      <c r="T603" s="331"/>
    </row>
    <row r="604" spans="1:20" ht="12.75">
      <c r="A604" s="404">
        <v>42</v>
      </c>
      <c r="B604" s="407"/>
      <c r="C604" s="407"/>
      <c r="D604" s="407"/>
      <c r="E604" s="407"/>
      <c r="F604" s="407"/>
      <c r="G604" s="407"/>
      <c r="H604" s="407"/>
      <c r="I604" s="408"/>
      <c r="J604" s="320" t="s">
        <v>99</v>
      </c>
      <c r="K604" s="316"/>
      <c r="L604" s="317"/>
      <c r="M604" s="26"/>
      <c r="N604" s="105">
        <f>N605+N606+N607</f>
        <v>2250500</v>
      </c>
      <c r="O604" s="307">
        <f>O605+O606+O607</f>
        <v>3325000</v>
      </c>
      <c r="P604" s="307">
        <f>P605+P606+P607</f>
        <v>2378500</v>
      </c>
      <c r="Q604" s="336">
        <f t="shared" si="217"/>
        <v>1.4774494556765163</v>
      </c>
      <c r="R604" s="336">
        <f t="shared" si="217"/>
        <v>0.7153383458646616</v>
      </c>
      <c r="S604" s="336">
        <f>P604/N604</f>
        <v>1.056876249722284</v>
      </c>
      <c r="T604" s="332"/>
    </row>
    <row r="605" spans="1:20" ht="12.75">
      <c r="A605" s="404">
        <v>421</v>
      </c>
      <c r="B605" s="407"/>
      <c r="C605" s="407"/>
      <c r="D605" s="407"/>
      <c r="E605" s="407"/>
      <c r="F605" s="407"/>
      <c r="G605" s="407"/>
      <c r="H605" s="407"/>
      <c r="I605" s="408"/>
      <c r="J605" s="320" t="s">
        <v>58</v>
      </c>
      <c r="K605" s="316"/>
      <c r="L605" s="317"/>
      <c r="M605" s="26"/>
      <c r="N605" s="105">
        <f>List1!O118</f>
        <v>1225000</v>
      </c>
      <c r="O605" s="307">
        <f>List1!P118</f>
        <v>2710000</v>
      </c>
      <c r="P605" s="307">
        <f>List1!Q118</f>
        <v>1700000</v>
      </c>
      <c r="Q605" s="336">
        <f t="shared" si="217"/>
        <v>2.2122448979591836</v>
      </c>
      <c r="R605" s="336">
        <f t="shared" si="217"/>
        <v>0.6273062730627307</v>
      </c>
      <c r="S605" s="336">
        <f>P605/N605</f>
        <v>1.3877551020408163</v>
      </c>
      <c r="T605" s="330"/>
    </row>
    <row r="606" spans="1:20" ht="12.75">
      <c r="A606" s="404">
        <v>422</v>
      </c>
      <c r="B606" s="407"/>
      <c r="C606" s="407"/>
      <c r="D606" s="407"/>
      <c r="E606" s="407"/>
      <c r="F606" s="407"/>
      <c r="G606" s="407"/>
      <c r="H606" s="407"/>
      <c r="I606" s="408"/>
      <c r="J606" s="320" t="s">
        <v>59</v>
      </c>
      <c r="K606" s="316"/>
      <c r="L606" s="317"/>
      <c r="M606" s="26"/>
      <c r="N606" s="105">
        <f>List1!O119</f>
        <v>228500</v>
      </c>
      <c r="O606" s="307">
        <f>List1!P119</f>
        <v>610000</v>
      </c>
      <c r="P606" s="307">
        <f>List1!Q119</f>
        <v>573500</v>
      </c>
      <c r="Q606" s="336">
        <f t="shared" si="217"/>
        <v>2.6695842450765865</v>
      </c>
      <c r="R606" s="336">
        <f t="shared" si="217"/>
        <v>0.9401639344262295</v>
      </c>
      <c r="S606" s="336">
        <f>P606/N606</f>
        <v>2.509846827133479</v>
      </c>
      <c r="T606" s="330"/>
    </row>
    <row r="607" spans="1:20" ht="12.75">
      <c r="A607" s="404">
        <v>426</v>
      </c>
      <c r="B607" s="407"/>
      <c r="C607" s="407"/>
      <c r="D607" s="407"/>
      <c r="E607" s="407"/>
      <c r="F607" s="407"/>
      <c r="G607" s="407"/>
      <c r="H607" s="407"/>
      <c r="I607" s="408"/>
      <c r="J607" s="320" t="s">
        <v>101</v>
      </c>
      <c r="K607" s="316"/>
      <c r="L607" s="317"/>
      <c r="M607" s="26"/>
      <c r="N607" s="105">
        <f>List1!O122</f>
        <v>797000</v>
      </c>
      <c r="O607" s="307">
        <f>List1!P122</f>
        <v>5000</v>
      </c>
      <c r="P607" s="307">
        <f>List1!Q122</f>
        <v>105000</v>
      </c>
      <c r="Q607" s="336">
        <f t="shared" si="217"/>
        <v>0.006273525721455458</v>
      </c>
      <c r="R607" s="336">
        <f t="shared" si="217"/>
        <v>21</v>
      </c>
      <c r="S607" s="336">
        <f>P607/N607</f>
        <v>0.13174404015056462</v>
      </c>
      <c r="T607" s="330"/>
    </row>
    <row r="608" spans="12:20" ht="12.75">
      <c r="L608" s="134" t="s">
        <v>546</v>
      </c>
      <c r="M608" s="16"/>
      <c r="N608" s="16"/>
      <c r="O608" s="16"/>
      <c r="P608" s="188"/>
      <c r="Q608" s="22"/>
      <c r="R608" s="280"/>
      <c r="S608" s="22"/>
      <c r="T608" s="22"/>
    </row>
    <row r="609" ht="12.75">
      <c r="M609" s="16"/>
    </row>
    <row r="610" spans="1:13" ht="12.75">
      <c r="A610" s="1" t="s">
        <v>569</v>
      </c>
      <c r="M610" s="16"/>
    </row>
    <row r="611" spans="13:20" ht="12.75">
      <c r="M611" s="16"/>
      <c r="O611" s="91"/>
      <c r="Q611" s="91"/>
      <c r="R611" s="294"/>
      <c r="S611" s="129"/>
      <c r="T611" s="129"/>
    </row>
    <row r="612" spans="13:20" ht="12.75">
      <c r="M612" s="16"/>
      <c r="O612" s="91"/>
      <c r="Q612" s="91"/>
      <c r="R612" s="294"/>
      <c r="S612" s="129"/>
      <c r="T612" s="129"/>
    </row>
    <row r="613" spans="1:13" ht="12.75">
      <c r="A613" s="1" t="s">
        <v>638</v>
      </c>
      <c r="M613" s="16"/>
    </row>
    <row r="614" spans="1:13" ht="12.75">
      <c r="A614" s="1" t="s">
        <v>639</v>
      </c>
      <c r="M614" s="16"/>
    </row>
    <row r="615" spans="1:13" ht="12.75">
      <c r="A615" s="1" t="s">
        <v>631</v>
      </c>
      <c r="M615" s="66" t="s">
        <v>367</v>
      </c>
    </row>
    <row r="616" spans="12:13" ht="12.75">
      <c r="L616" s="309" t="s">
        <v>632</v>
      </c>
      <c r="M616" s="1" t="s">
        <v>541</v>
      </c>
    </row>
    <row r="617" spans="12:16" ht="12.75">
      <c r="L617" s="309" t="s">
        <v>633</v>
      </c>
      <c r="M617" s="399"/>
      <c r="N617" s="399"/>
      <c r="O617" s="399"/>
      <c r="P617" s="399"/>
    </row>
    <row r="618" spans="12:13" ht="12.75">
      <c r="L618" s="309" t="s">
        <v>634</v>
      </c>
      <c r="M618" s="16"/>
    </row>
    <row r="619" ht="12.75">
      <c r="M619" s="16"/>
    </row>
    <row r="620" ht="12.75">
      <c r="M620" s="16"/>
    </row>
    <row r="621" ht="12.75">
      <c r="M621" s="16"/>
    </row>
    <row r="622" ht="12.75">
      <c r="M622" s="16"/>
    </row>
    <row r="623" ht="12.75">
      <c r="M623" s="16"/>
    </row>
    <row r="624" ht="12.75">
      <c r="M624" s="16"/>
    </row>
    <row r="625" ht="12.75">
      <c r="M625" s="16"/>
    </row>
    <row r="626" ht="12.75">
      <c r="M626" s="16"/>
    </row>
    <row r="627" ht="12.75">
      <c r="M627" s="16"/>
    </row>
    <row r="628" ht="12.75">
      <c r="M628" s="16"/>
    </row>
    <row r="629" ht="12.75">
      <c r="M629" s="16"/>
    </row>
    <row r="630" ht="12.75">
      <c r="M630" s="16"/>
    </row>
    <row r="631" ht="12.75">
      <c r="M631" s="16"/>
    </row>
    <row r="632" ht="12.75">
      <c r="M632" s="16"/>
    </row>
    <row r="633" ht="12.75">
      <c r="M633" s="16"/>
    </row>
    <row r="634" ht="12.75">
      <c r="M634" s="16"/>
    </row>
    <row r="635" ht="12.75">
      <c r="M635" s="16"/>
    </row>
    <row r="636" ht="12.75">
      <c r="M636" s="16"/>
    </row>
    <row r="637" ht="12.75">
      <c r="M637" s="16"/>
    </row>
    <row r="638" ht="12.75">
      <c r="M638" s="16"/>
    </row>
    <row r="639" ht="12.75">
      <c r="M639" s="16"/>
    </row>
    <row r="640" ht="12.75">
      <c r="M640" s="16"/>
    </row>
    <row r="641" ht="12.75">
      <c r="M641" s="16"/>
    </row>
    <row r="642" ht="12.75">
      <c r="M642" s="16"/>
    </row>
    <row r="643" ht="12.75">
      <c r="M643" s="16"/>
    </row>
    <row r="644" ht="12.75">
      <c r="M644" s="16"/>
    </row>
    <row r="645" ht="12.75">
      <c r="M645" s="16"/>
    </row>
    <row r="646" ht="12.75">
      <c r="M646" s="16"/>
    </row>
    <row r="647" ht="12.75">
      <c r="M647" s="16"/>
    </row>
    <row r="648" ht="12.75">
      <c r="M648" s="16"/>
    </row>
    <row r="649" ht="12.75">
      <c r="M649" s="16"/>
    </row>
    <row r="650" ht="12.75">
      <c r="M650" s="16"/>
    </row>
    <row r="651" ht="12.75">
      <c r="M651" s="16"/>
    </row>
    <row r="652" ht="12.75">
      <c r="M652" s="16"/>
    </row>
    <row r="653" ht="12.75">
      <c r="M653" s="16"/>
    </row>
    <row r="654" ht="12.75">
      <c r="M654" s="16"/>
    </row>
    <row r="655" ht="12.75">
      <c r="M655" s="16"/>
    </row>
    <row r="656" ht="12.75">
      <c r="M656" s="16"/>
    </row>
    <row r="657" ht="12.75">
      <c r="M657" s="16"/>
    </row>
    <row r="658" ht="12.75">
      <c r="M658" s="16"/>
    </row>
    <row r="659" ht="12.75">
      <c r="M659" s="16"/>
    </row>
    <row r="660" ht="12.75">
      <c r="M660" s="16"/>
    </row>
    <row r="661" ht="12.75">
      <c r="M661" s="16"/>
    </row>
    <row r="662" ht="12.75">
      <c r="M662" s="16"/>
    </row>
    <row r="663" ht="12.75">
      <c r="M663" s="16"/>
    </row>
    <row r="664" ht="12.75">
      <c r="M664" s="16"/>
    </row>
    <row r="665" ht="12.75">
      <c r="M665" s="16"/>
    </row>
    <row r="666" ht="12.75">
      <c r="M666" s="16"/>
    </row>
    <row r="667" ht="12.75">
      <c r="M667" s="16"/>
    </row>
    <row r="668" ht="12.75">
      <c r="M668" s="16"/>
    </row>
    <row r="669" ht="12.75">
      <c r="M669" s="16"/>
    </row>
    <row r="670" ht="12.75">
      <c r="M670" s="16"/>
    </row>
    <row r="671" ht="12.75">
      <c r="M671" s="16"/>
    </row>
    <row r="672" ht="12.75">
      <c r="M672" s="16"/>
    </row>
    <row r="673" ht="12.75">
      <c r="M673" s="16"/>
    </row>
    <row r="674" ht="12.75">
      <c r="M674" s="16"/>
    </row>
    <row r="675" ht="12.75">
      <c r="M675" s="16"/>
    </row>
    <row r="676" ht="12.75">
      <c r="M676" s="16"/>
    </row>
    <row r="677" ht="12.75">
      <c r="M677" s="16"/>
    </row>
    <row r="678" ht="12.75">
      <c r="M678" s="16"/>
    </row>
    <row r="679" ht="12.75">
      <c r="M679" s="16"/>
    </row>
    <row r="680" ht="12.75">
      <c r="M680" s="16"/>
    </row>
    <row r="681" ht="12.75">
      <c r="M681" s="16"/>
    </row>
    <row r="682" ht="12.75">
      <c r="M682" s="16"/>
    </row>
    <row r="683" ht="12.75">
      <c r="M683" s="16"/>
    </row>
    <row r="684" ht="12.75">
      <c r="M684" s="16"/>
    </row>
    <row r="685" ht="12.75">
      <c r="M685" s="16"/>
    </row>
    <row r="686" ht="12.75">
      <c r="M686" s="16"/>
    </row>
    <row r="687" ht="12.75">
      <c r="M687" s="16"/>
    </row>
    <row r="688" ht="12.75">
      <c r="M688" s="16"/>
    </row>
    <row r="689" ht="12.75">
      <c r="M689" s="16"/>
    </row>
    <row r="690" ht="12.75">
      <c r="M690" s="16"/>
    </row>
    <row r="691" ht="12.75">
      <c r="M691" s="16"/>
    </row>
    <row r="692" ht="12.75">
      <c r="M692" s="16"/>
    </row>
    <row r="693" ht="12.75">
      <c r="M693" s="16"/>
    </row>
    <row r="694" ht="12.75">
      <c r="M694" s="16"/>
    </row>
    <row r="695" ht="12.75">
      <c r="M695" s="16"/>
    </row>
    <row r="696" ht="12.75">
      <c r="M696" s="16"/>
    </row>
    <row r="697" ht="12.75">
      <c r="M697" s="16"/>
    </row>
    <row r="698" ht="12.75">
      <c r="M698" s="16"/>
    </row>
    <row r="699" ht="12.75">
      <c r="M699" s="16"/>
    </row>
    <row r="700" ht="12.75">
      <c r="M700" s="16"/>
    </row>
    <row r="701" ht="12.75">
      <c r="M701" s="16"/>
    </row>
    <row r="702" ht="12.75">
      <c r="M702" s="16"/>
    </row>
    <row r="703" ht="12.75">
      <c r="M703" s="16"/>
    </row>
    <row r="704" ht="12.75">
      <c r="M704" s="16"/>
    </row>
    <row r="705" ht="12.75">
      <c r="M705" s="16"/>
    </row>
    <row r="706" ht="12.75">
      <c r="M706" s="16"/>
    </row>
    <row r="707" ht="12.75">
      <c r="M707" s="16"/>
    </row>
    <row r="708" ht="12.75">
      <c r="M708" s="16"/>
    </row>
    <row r="709" ht="12.75">
      <c r="M709" s="16"/>
    </row>
    <row r="710" ht="12.75">
      <c r="M710" s="16"/>
    </row>
    <row r="711" ht="12.75">
      <c r="M711" s="16"/>
    </row>
    <row r="712" ht="12.75">
      <c r="M712" s="16"/>
    </row>
    <row r="713" ht="12.75">
      <c r="M713" s="16"/>
    </row>
    <row r="714" ht="12.75">
      <c r="M714" s="16"/>
    </row>
    <row r="715" ht="12.75">
      <c r="M715" s="16"/>
    </row>
    <row r="716" ht="12.75">
      <c r="M716" s="16"/>
    </row>
    <row r="717" ht="12.75">
      <c r="M717" s="16"/>
    </row>
    <row r="718" ht="12.75">
      <c r="M718" s="16"/>
    </row>
    <row r="719" ht="12.75">
      <c r="M719" s="16"/>
    </row>
    <row r="720" ht="12.75">
      <c r="M720" s="16"/>
    </row>
    <row r="721" ht="12.75">
      <c r="M721" s="16"/>
    </row>
    <row r="722" ht="12.75">
      <c r="M722" s="16"/>
    </row>
    <row r="723" ht="12.75">
      <c r="M723" s="16"/>
    </row>
    <row r="724" ht="12.75">
      <c r="M724" s="16"/>
    </row>
    <row r="725" ht="12.75">
      <c r="M725" s="16"/>
    </row>
    <row r="726" ht="12.75">
      <c r="M726" s="16"/>
    </row>
    <row r="727" ht="12.75">
      <c r="M727" s="16"/>
    </row>
    <row r="728" ht="12.75">
      <c r="M728" s="16"/>
    </row>
    <row r="729" ht="12.75">
      <c r="M729" s="16"/>
    </row>
    <row r="730" ht="12.75">
      <c r="M730" s="16"/>
    </row>
    <row r="731" ht="12.75">
      <c r="M731" s="16"/>
    </row>
    <row r="732" ht="12.75">
      <c r="M732" s="16"/>
    </row>
    <row r="733" ht="12.75">
      <c r="M733" s="16"/>
    </row>
    <row r="734" ht="12.75">
      <c r="M734" s="16"/>
    </row>
    <row r="735" ht="12.75">
      <c r="M735" s="16"/>
    </row>
    <row r="736" ht="12.75">
      <c r="M736" s="16"/>
    </row>
    <row r="737" ht="12.75">
      <c r="M737" s="16"/>
    </row>
    <row r="738" ht="12.75">
      <c r="M738" s="16"/>
    </row>
    <row r="739" ht="12.75">
      <c r="M739" s="16"/>
    </row>
    <row r="740" ht="12.75">
      <c r="M740" s="16"/>
    </row>
    <row r="741" ht="12.75">
      <c r="M741" s="16"/>
    </row>
    <row r="742" ht="12.75">
      <c r="M742" s="16"/>
    </row>
    <row r="743" ht="12.75">
      <c r="M743" s="16"/>
    </row>
    <row r="744" ht="12.75">
      <c r="M744" s="16"/>
    </row>
    <row r="745" ht="12.75">
      <c r="M745" s="16"/>
    </row>
    <row r="746" ht="12.75">
      <c r="M746" s="16"/>
    </row>
    <row r="747" ht="12.75">
      <c r="M747" s="16"/>
    </row>
    <row r="748" ht="12.75">
      <c r="M748" s="16"/>
    </row>
    <row r="749" ht="12.75">
      <c r="M749" s="16"/>
    </row>
    <row r="750" ht="12.75">
      <c r="M750" s="16"/>
    </row>
    <row r="751" ht="12.75">
      <c r="M751" s="16"/>
    </row>
    <row r="752" ht="12.75">
      <c r="M752" s="16"/>
    </row>
    <row r="753" ht="12.75">
      <c r="M753" s="16"/>
    </row>
    <row r="754" ht="12.75">
      <c r="M754" s="16"/>
    </row>
    <row r="755" ht="12.75">
      <c r="M755" s="16"/>
    </row>
    <row r="756" ht="12.75">
      <c r="M756" s="16"/>
    </row>
    <row r="757" ht="12.75">
      <c r="M757" s="16"/>
    </row>
    <row r="758" ht="12.75">
      <c r="M758" s="16"/>
    </row>
    <row r="759" ht="12.75">
      <c r="M759" s="16"/>
    </row>
    <row r="760" ht="12.75">
      <c r="M760" s="16"/>
    </row>
    <row r="761" ht="12.75">
      <c r="M761" s="16"/>
    </row>
    <row r="762" ht="12.75">
      <c r="M762" s="16"/>
    </row>
    <row r="763" ht="12.75">
      <c r="M763" s="16"/>
    </row>
    <row r="764" ht="12.75">
      <c r="M764" s="16"/>
    </row>
    <row r="765" ht="12.75">
      <c r="M765" s="16"/>
    </row>
    <row r="766" ht="12.75">
      <c r="M766" s="16"/>
    </row>
    <row r="767" ht="12.75">
      <c r="M767" s="16"/>
    </row>
    <row r="768" ht="12.75">
      <c r="M768" s="16"/>
    </row>
    <row r="769" ht="12.75">
      <c r="M769" s="16"/>
    </row>
    <row r="770" ht="12.75">
      <c r="M770" s="16"/>
    </row>
    <row r="771" ht="12.75">
      <c r="M771" s="16"/>
    </row>
    <row r="772" ht="12.75">
      <c r="M772" s="16"/>
    </row>
    <row r="773" ht="12.75">
      <c r="M773" s="16"/>
    </row>
    <row r="774" ht="12.75">
      <c r="M774" s="16"/>
    </row>
    <row r="775" ht="12.75">
      <c r="M775" s="16"/>
    </row>
    <row r="776" ht="12.75">
      <c r="M776" s="16"/>
    </row>
    <row r="777" ht="12.75">
      <c r="M777" s="16"/>
    </row>
    <row r="778" ht="12.75">
      <c r="M778" s="16"/>
    </row>
    <row r="779" ht="12.75">
      <c r="M779" s="16"/>
    </row>
    <row r="780" ht="12.75">
      <c r="M780" s="16"/>
    </row>
    <row r="781" ht="12.75">
      <c r="M781" s="16"/>
    </row>
    <row r="782" ht="12.75">
      <c r="M782" s="16"/>
    </row>
    <row r="783" ht="12.75">
      <c r="M783" s="16"/>
    </row>
    <row r="784" ht="12.75">
      <c r="M784" s="16"/>
    </row>
    <row r="785" ht="12.75">
      <c r="M785" s="16"/>
    </row>
    <row r="786" ht="12.75">
      <c r="M786" s="16"/>
    </row>
    <row r="787" ht="12.75">
      <c r="M787" s="16"/>
    </row>
    <row r="788" ht="12.75">
      <c r="M788" s="16"/>
    </row>
    <row r="789" ht="12.75">
      <c r="M789" s="16"/>
    </row>
    <row r="790" ht="12.75">
      <c r="M790" s="16"/>
    </row>
    <row r="791" ht="12.75">
      <c r="M791" s="16"/>
    </row>
    <row r="792" ht="12.75">
      <c r="M792" s="16"/>
    </row>
    <row r="793" ht="12.75">
      <c r="M793" s="16"/>
    </row>
    <row r="794" ht="12.75">
      <c r="M794" s="16"/>
    </row>
    <row r="795" ht="12.75">
      <c r="M795" s="16"/>
    </row>
    <row r="796" ht="12.75">
      <c r="M796" s="16"/>
    </row>
    <row r="797" ht="12.75">
      <c r="M797" s="16"/>
    </row>
    <row r="798" ht="12.75">
      <c r="M798" s="16"/>
    </row>
    <row r="799" ht="12.75">
      <c r="M799" s="16"/>
    </row>
    <row r="800" ht="12.75">
      <c r="M800" s="16"/>
    </row>
    <row r="801" ht="12.75">
      <c r="M801" s="16"/>
    </row>
    <row r="802" ht="12.75">
      <c r="M802" s="16"/>
    </row>
    <row r="803" ht="12.75">
      <c r="M803" s="16"/>
    </row>
    <row r="804" ht="12.75">
      <c r="M804" s="16"/>
    </row>
    <row r="805" ht="12.75">
      <c r="M805" s="16"/>
    </row>
    <row r="806" ht="12.75">
      <c r="M806" s="16"/>
    </row>
    <row r="807" ht="12.75">
      <c r="M807" s="16"/>
    </row>
    <row r="808" ht="12.75">
      <c r="M808" s="16"/>
    </row>
    <row r="809" ht="12.75">
      <c r="M809" s="16"/>
    </row>
    <row r="810" ht="12.75">
      <c r="M810" s="16"/>
    </row>
    <row r="811" ht="12.75">
      <c r="M811" s="16"/>
    </row>
    <row r="812" ht="12.75">
      <c r="M812" s="16"/>
    </row>
    <row r="813" ht="12.75">
      <c r="M813" s="16"/>
    </row>
    <row r="814" ht="12.75">
      <c r="M814" s="16"/>
    </row>
    <row r="815" ht="12.75">
      <c r="M815" s="16"/>
    </row>
    <row r="816" ht="12.75">
      <c r="M816" s="16"/>
    </row>
    <row r="817" ht="12.75">
      <c r="M817" s="16"/>
    </row>
    <row r="818" ht="12.75">
      <c r="M818" s="16"/>
    </row>
    <row r="819" ht="12.75">
      <c r="M819" s="16"/>
    </row>
    <row r="820" ht="12.75">
      <c r="M820" s="16"/>
    </row>
    <row r="821" ht="12.75">
      <c r="M821" s="16"/>
    </row>
    <row r="822" ht="12.75">
      <c r="M822" s="16"/>
    </row>
    <row r="823" ht="12.75">
      <c r="M823" s="16"/>
    </row>
    <row r="824" ht="12.75">
      <c r="M824" s="16"/>
    </row>
    <row r="825" ht="12.75">
      <c r="M825" s="16"/>
    </row>
    <row r="826" ht="12.75">
      <c r="M826" s="16"/>
    </row>
    <row r="827" ht="12.75">
      <c r="M827" s="16"/>
    </row>
    <row r="828" ht="12.75">
      <c r="M828" s="16"/>
    </row>
    <row r="829" ht="12.75">
      <c r="M829" s="16"/>
    </row>
    <row r="830" ht="12.75">
      <c r="M830" s="16"/>
    </row>
    <row r="831" ht="12.75">
      <c r="M831" s="16"/>
    </row>
    <row r="832" ht="12.75">
      <c r="M832" s="16"/>
    </row>
    <row r="833" ht="12.75">
      <c r="M833" s="16"/>
    </row>
    <row r="834" ht="12.75">
      <c r="M834" s="16"/>
    </row>
    <row r="835" ht="12.75">
      <c r="M835" s="16"/>
    </row>
    <row r="836" ht="12.75">
      <c r="M836" s="16"/>
    </row>
    <row r="837" ht="12.75">
      <c r="M837" s="16"/>
    </row>
    <row r="838" ht="12.75">
      <c r="M838" s="16"/>
    </row>
    <row r="839" ht="12.75">
      <c r="M839" s="16"/>
    </row>
    <row r="840" ht="12.75">
      <c r="M840" s="16"/>
    </row>
    <row r="841" ht="12.75">
      <c r="M841" s="16"/>
    </row>
    <row r="842" ht="12.75">
      <c r="M842" s="16"/>
    </row>
    <row r="843" ht="12.75">
      <c r="M843" s="16"/>
    </row>
    <row r="844" ht="12.75">
      <c r="M844" s="16"/>
    </row>
    <row r="845" ht="12.75">
      <c r="M845" s="16"/>
    </row>
    <row r="846" ht="12.75">
      <c r="M846" s="16"/>
    </row>
    <row r="847" ht="12.75">
      <c r="M847" s="16"/>
    </row>
    <row r="848" ht="12.75">
      <c r="M848" s="16"/>
    </row>
    <row r="849" ht="12.75">
      <c r="M849" s="16"/>
    </row>
    <row r="850" ht="12.75">
      <c r="M850" s="16"/>
    </row>
    <row r="851" ht="12.75">
      <c r="M851" s="16"/>
    </row>
    <row r="852" ht="12.75">
      <c r="M852" s="16"/>
    </row>
    <row r="853" ht="12.75">
      <c r="M853" s="16"/>
    </row>
    <row r="854" ht="12.75">
      <c r="M854" s="16"/>
    </row>
    <row r="855" ht="12.75">
      <c r="M855" s="16"/>
    </row>
    <row r="856" ht="12.75">
      <c r="M856" s="16"/>
    </row>
    <row r="857" ht="12.75">
      <c r="M857" s="16"/>
    </row>
    <row r="858" ht="12.75">
      <c r="M858" s="16"/>
    </row>
    <row r="859" ht="12.75">
      <c r="M859" s="16"/>
    </row>
    <row r="860" ht="12.75">
      <c r="M860" s="16"/>
    </row>
    <row r="861" ht="12.75">
      <c r="M861" s="16"/>
    </row>
    <row r="862" ht="12.75">
      <c r="M862" s="16"/>
    </row>
    <row r="863" ht="12.75">
      <c r="M863" s="16"/>
    </row>
    <row r="864" ht="12.75">
      <c r="M864" s="16"/>
    </row>
    <row r="865" ht="12.75">
      <c r="M865" s="16"/>
    </row>
    <row r="866" ht="12.75">
      <c r="M866" s="16"/>
    </row>
    <row r="867" ht="12.75">
      <c r="M867" s="16"/>
    </row>
    <row r="868" ht="12.75">
      <c r="M868" s="16"/>
    </row>
    <row r="869" ht="12.75">
      <c r="M869" s="16"/>
    </row>
    <row r="870" ht="12.75">
      <c r="M870" s="16"/>
    </row>
    <row r="871" ht="12.75">
      <c r="M871" s="16"/>
    </row>
    <row r="872" ht="12.75">
      <c r="M872" s="16"/>
    </row>
    <row r="873" ht="12.75">
      <c r="M873" s="16"/>
    </row>
    <row r="874" ht="12.75">
      <c r="M874" s="16"/>
    </row>
    <row r="875" ht="12.75">
      <c r="M875" s="16"/>
    </row>
    <row r="876" ht="12.75">
      <c r="M876" s="16"/>
    </row>
    <row r="877" ht="12.75">
      <c r="M877" s="16"/>
    </row>
    <row r="878" ht="12.75">
      <c r="M878" s="16"/>
    </row>
    <row r="879" ht="12.75">
      <c r="M879" s="16"/>
    </row>
    <row r="880" ht="12.75">
      <c r="M880" s="16"/>
    </row>
    <row r="881" ht="12.75">
      <c r="M881" s="16"/>
    </row>
    <row r="882" ht="12.75">
      <c r="M882" s="16"/>
    </row>
    <row r="883" ht="12.75">
      <c r="M883" s="16"/>
    </row>
    <row r="884" ht="12.75">
      <c r="M884" s="16"/>
    </row>
    <row r="885" ht="12.75">
      <c r="M885" s="16"/>
    </row>
    <row r="886" ht="12.75">
      <c r="M886" s="16"/>
    </row>
    <row r="887" ht="12.75">
      <c r="M887" s="16"/>
    </row>
    <row r="888" ht="12.75">
      <c r="M888" s="16"/>
    </row>
    <row r="889" ht="12.75">
      <c r="M889" s="16"/>
    </row>
    <row r="890" ht="12.75">
      <c r="M890" s="16"/>
    </row>
    <row r="891" ht="12.75">
      <c r="M891" s="16"/>
    </row>
    <row r="892" ht="12.75">
      <c r="M892" s="16"/>
    </row>
    <row r="893" ht="12.75">
      <c r="M893" s="16"/>
    </row>
    <row r="894" ht="12.75">
      <c r="M894" s="16"/>
    </row>
    <row r="895" ht="12.75">
      <c r="M895" s="16"/>
    </row>
    <row r="896" ht="12.75">
      <c r="M896" s="16"/>
    </row>
    <row r="897" ht="12.75">
      <c r="M897" s="16"/>
    </row>
    <row r="898" ht="12.75">
      <c r="M898" s="16"/>
    </row>
    <row r="899" ht="12.75">
      <c r="M899" s="16"/>
    </row>
    <row r="900" ht="12.75">
      <c r="M900" s="16"/>
    </row>
    <row r="901" ht="12.75">
      <c r="M901" s="16"/>
    </row>
    <row r="902" ht="12.75">
      <c r="M902" s="16"/>
    </row>
    <row r="903" ht="12.75">
      <c r="M903" s="16"/>
    </row>
    <row r="904" ht="12.75">
      <c r="M904" s="16"/>
    </row>
    <row r="905" ht="12.75">
      <c r="M905" s="16"/>
    </row>
    <row r="906" ht="12.75">
      <c r="M906" s="16"/>
    </row>
    <row r="907" ht="12.75">
      <c r="M907" s="16"/>
    </row>
    <row r="908" ht="12.75">
      <c r="M908" s="16"/>
    </row>
    <row r="909" ht="12.75">
      <c r="M909" s="16"/>
    </row>
    <row r="910" ht="12.75">
      <c r="M910" s="16"/>
    </row>
    <row r="911" ht="12.75">
      <c r="M911" s="16"/>
    </row>
    <row r="912" ht="12.75">
      <c r="M912" s="16"/>
    </row>
    <row r="913" ht="12.75">
      <c r="M913" s="16"/>
    </row>
    <row r="914" ht="12.75">
      <c r="M914" s="16"/>
    </row>
    <row r="915" ht="12.75">
      <c r="M915" s="16"/>
    </row>
    <row r="916" ht="12.75">
      <c r="M916" s="16"/>
    </row>
    <row r="917" ht="12.75">
      <c r="M917" s="16"/>
    </row>
    <row r="918" ht="12.75">
      <c r="M918" s="16"/>
    </row>
    <row r="919" ht="12.75">
      <c r="M919" s="16"/>
    </row>
    <row r="920" ht="12.75">
      <c r="M920" s="16"/>
    </row>
    <row r="921" ht="12.75">
      <c r="M921" s="16"/>
    </row>
    <row r="922" ht="12.75">
      <c r="M922" s="16"/>
    </row>
    <row r="923" ht="12.75">
      <c r="M923" s="16"/>
    </row>
    <row r="924" ht="12.75">
      <c r="M924" s="16"/>
    </row>
    <row r="925" ht="12.75">
      <c r="M925" s="16"/>
    </row>
    <row r="926" ht="12.75">
      <c r="M926" s="16"/>
    </row>
    <row r="927" ht="12.75">
      <c r="M927" s="16"/>
    </row>
    <row r="928" ht="12.75">
      <c r="M928" s="16"/>
    </row>
    <row r="929" ht="12.75">
      <c r="M929" s="16"/>
    </row>
    <row r="930" ht="12.75">
      <c r="M930" s="16"/>
    </row>
    <row r="931" ht="12.75">
      <c r="M931" s="16"/>
    </row>
    <row r="932" ht="12.75">
      <c r="M932" s="16"/>
    </row>
    <row r="933" ht="12.75">
      <c r="M933" s="16"/>
    </row>
    <row r="934" ht="12.75">
      <c r="M934" s="16"/>
    </row>
    <row r="935" ht="12.75">
      <c r="M935" s="16"/>
    </row>
    <row r="936" ht="12.75">
      <c r="M936" s="16"/>
    </row>
    <row r="937" ht="12.75">
      <c r="M937" s="16"/>
    </row>
    <row r="938" ht="12.75">
      <c r="M938" s="16"/>
    </row>
    <row r="939" ht="12.75">
      <c r="M939" s="16"/>
    </row>
    <row r="940" ht="12.75">
      <c r="M940" s="16"/>
    </row>
    <row r="941" ht="12.75">
      <c r="M941" s="16"/>
    </row>
    <row r="942" ht="12.75">
      <c r="M942" s="16"/>
    </row>
    <row r="943" ht="12.75">
      <c r="M943" s="16"/>
    </row>
    <row r="944" ht="12.75">
      <c r="M944" s="16"/>
    </row>
    <row r="945" ht="12.75">
      <c r="M945" s="16"/>
    </row>
    <row r="946" ht="12.75">
      <c r="M946" s="16"/>
    </row>
    <row r="947" ht="12.75">
      <c r="M947" s="16"/>
    </row>
    <row r="948" ht="12.75">
      <c r="M948" s="16"/>
    </row>
    <row r="949" ht="12.75">
      <c r="M949" s="16"/>
    </row>
    <row r="950" ht="12.75">
      <c r="M950" s="16"/>
    </row>
    <row r="951" ht="12.75">
      <c r="M951" s="16"/>
    </row>
    <row r="952" ht="12.75">
      <c r="M952" s="16"/>
    </row>
    <row r="953" ht="12.75">
      <c r="M953" s="16"/>
    </row>
    <row r="954" ht="12.75">
      <c r="M954" s="16"/>
    </row>
    <row r="955" ht="12.75">
      <c r="M955" s="16"/>
    </row>
    <row r="956" ht="12.75">
      <c r="M956" s="16"/>
    </row>
    <row r="957" ht="12.75">
      <c r="M957" s="16"/>
    </row>
    <row r="958" ht="12.75">
      <c r="M958" s="16"/>
    </row>
    <row r="959" ht="12.75">
      <c r="M959" s="16"/>
    </row>
    <row r="960" ht="12.75">
      <c r="M960" s="16"/>
    </row>
    <row r="961" ht="12.75">
      <c r="M961" s="16"/>
    </row>
    <row r="962" ht="12.75">
      <c r="M962" s="16"/>
    </row>
    <row r="963" ht="12.75">
      <c r="M963" s="16"/>
    </row>
    <row r="964" ht="12.75">
      <c r="M964" s="16"/>
    </row>
    <row r="965" ht="12.75">
      <c r="M965" s="16"/>
    </row>
    <row r="966" ht="12.75">
      <c r="M966" s="16"/>
    </row>
    <row r="967" ht="12.75">
      <c r="M967" s="16"/>
    </row>
    <row r="968" ht="12.75">
      <c r="M968" s="16"/>
    </row>
    <row r="969" ht="12.75">
      <c r="M969" s="16"/>
    </row>
    <row r="970" ht="12.75">
      <c r="M970" s="16"/>
    </row>
    <row r="971" ht="12.75">
      <c r="M971" s="16"/>
    </row>
    <row r="972" ht="12.75">
      <c r="M972" s="16"/>
    </row>
    <row r="973" ht="12.75">
      <c r="M973" s="16"/>
    </row>
    <row r="974" ht="12.75">
      <c r="M974" s="16"/>
    </row>
    <row r="975" ht="12.75">
      <c r="M975" s="16"/>
    </row>
    <row r="976" ht="12.75">
      <c r="M976" s="16"/>
    </row>
    <row r="977" ht="12.75">
      <c r="M977" s="16"/>
    </row>
    <row r="978" ht="12.75">
      <c r="M978" s="16"/>
    </row>
    <row r="979" ht="12.75">
      <c r="M979" s="16"/>
    </row>
    <row r="980" ht="12.75">
      <c r="M980" s="16"/>
    </row>
    <row r="981" ht="12.75">
      <c r="M981" s="16"/>
    </row>
    <row r="982" ht="12.75">
      <c r="M982" s="16"/>
    </row>
    <row r="983" ht="12.75">
      <c r="M983" s="16"/>
    </row>
    <row r="984" ht="12.75">
      <c r="M984" s="16"/>
    </row>
    <row r="985" ht="12.75">
      <c r="M985" s="16"/>
    </row>
    <row r="986" ht="12.75">
      <c r="M986" s="16"/>
    </row>
    <row r="987" ht="12.75">
      <c r="M987" s="16"/>
    </row>
    <row r="988" ht="12.75">
      <c r="M988" s="16"/>
    </row>
    <row r="989" ht="12.75">
      <c r="M989" s="16"/>
    </row>
    <row r="990" ht="12.75">
      <c r="M990" s="16"/>
    </row>
    <row r="991" ht="12.75">
      <c r="M991" s="16"/>
    </row>
    <row r="992" ht="12.75">
      <c r="M992" s="16"/>
    </row>
    <row r="993" ht="12.75">
      <c r="M993" s="16"/>
    </row>
    <row r="994" ht="12.75">
      <c r="M994" s="16"/>
    </row>
    <row r="995" ht="12.75">
      <c r="M995" s="16"/>
    </row>
    <row r="996" ht="12.75">
      <c r="M996" s="16"/>
    </row>
    <row r="997" ht="12.75">
      <c r="M997" s="16"/>
    </row>
    <row r="998" ht="12.75">
      <c r="M998" s="16"/>
    </row>
    <row r="999" ht="12.75">
      <c r="M999" s="16"/>
    </row>
    <row r="1000" ht="12.75">
      <c r="M1000" s="16"/>
    </row>
    <row r="1001" ht="12.75">
      <c r="M1001" s="16"/>
    </row>
    <row r="1002" ht="12.75">
      <c r="M1002" s="16"/>
    </row>
    <row r="1003" ht="12.75">
      <c r="M1003" s="16"/>
    </row>
    <row r="1004" ht="12.75">
      <c r="M1004" s="16"/>
    </row>
    <row r="1005" ht="12.75">
      <c r="M1005" s="16"/>
    </row>
    <row r="1006" ht="12.75">
      <c r="M1006" s="16"/>
    </row>
    <row r="1007" ht="12.75">
      <c r="M1007" s="16"/>
    </row>
    <row r="1008" ht="12.75">
      <c r="M1008" s="16"/>
    </row>
    <row r="1009" ht="12.75">
      <c r="M1009" s="16"/>
    </row>
    <row r="1010" ht="12.75">
      <c r="M1010" s="16"/>
    </row>
    <row r="1011" ht="12.75">
      <c r="M1011" s="16"/>
    </row>
    <row r="1012" ht="12.75">
      <c r="M1012" s="16"/>
    </row>
    <row r="1013" ht="12.75">
      <c r="M1013" s="16"/>
    </row>
    <row r="1014" ht="12.75">
      <c r="M1014" s="16"/>
    </row>
    <row r="1015" ht="12.75">
      <c r="M1015" s="16"/>
    </row>
    <row r="1016" ht="12.75">
      <c r="M1016" s="16"/>
    </row>
    <row r="1017" ht="12.75">
      <c r="M1017" s="16"/>
    </row>
    <row r="1018" ht="12.75">
      <c r="M1018" s="16"/>
    </row>
    <row r="1019" ht="12.75">
      <c r="M1019" s="16"/>
    </row>
    <row r="1020" ht="12.75">
      <c r="M1020" s="16"/>
    </row>
    <row r="1021" ht="12.75">
      <c r="M1021" s="16"/>
    </row>
    <row r="1022" ht="12.75">
      <c r="M1022" s="16"/>
    </row>
    <row r="1023" ht="12.75">
      <c r="M1023" s="16"/>
    </row>
    <row r="1024" ht="12.75">
      <c r="M1024" s="16"/>
    </row>
    <row r="1025" ht="12.75">
      <c r="M1025" s="16"/>
    </row>
    <row r="1026" ht="12.75">
      <c r="M1026" s="16"/>
    </row>
    <row r="1027" ht="12.75">
      <c r="M1027" s="16"/>
    </row>
    <row r="1028" ht="12.75">
      <c r="M1028" s="16"/>
    </row>
    <row r="1029" ht="12.75">
      <c r="M1029" s="16"/>
    </row>
    <row r="1030" ht="12.75">
      <c r="M1030" s="16"/>
    </row>
    <row r="1031" ht="12.75">
      <c r="M1031" s="16"/>
    </row>
    <row r="1032" ht="12.75">
      <c r="M1032" s="16"/>
    </row>
    <row r="1033" ht="12.75">
      <c r="M1033" s="16"/>
    </row>
    <row r="1034" ht="12.75">
      <c r="M1034" s="16"/>
    </row>
    <row r="1035" ht="12.75">
      <c r="M1035" s="16"/>
    </row>
    <row r="1036" ht="12.75">
      <c r="M1036" s="16"/>
    </row>
    <row r="1037" ht="12.75">
      <c r="M1037" s="16"/>
    </row>
    <row r="1038" ht="12.75">
      <c r="M1038" s="16"/>
    </row>
    <row r="1039" ht="12.75">
      <c r="M1039" s="16"/>
    </row>
    <row r="1040" ht="12.75">
      <c r="M1040" s="16"/>
    </row>
    <row r="1041" ht="12.75">
      <c r="M1041" s="16"/>
    </row>
    <row r="1042" ht="12.75">
      <c r="M1042" s="16"/>
    </row>
    <row r="1043" ht="12.75">
      <c r="M1043" s="16"/>
    </row>
    <row r="1044" ht="12.75">
      <c r="M1044" s="16"/>
    </row>
    <row r="1045" ht="12.75">
      <c r="M1045" s="16"/>
    </row>
    <row r="1046" ht="12.75">
      <c r="M1046" s="16"/>
    </row>
    <row r="1047" ht="12.75">
      <c r="M1047" s="16"/>
    </row>
    <row r="1048" ht="12.75">
      <c r="M1048" s="16"/>
    </row>
    <row r="1049" ht="12.75">
      <c r="M1049" s="16"/>
    </row>
    <row r="1050" ht="12.75">
      <c r="M1050" s="16"/>
    </row>
    <row r="1051" ht="12.75">
      <c r="M1051" s="16"/>
    </row>
    <row r="1052" ht="12.75">
      <c r="M1052" s="16"/>
    </row>
    <row r="1053" ht="12.75">
      <c r="M1053" s="16"/>
    </row>
    <row r="1054" ht="12.75">
      <c r="M1054" s="16"/>
    </row>
    <row r="1055" ht="12.75">
      <c r="M1055" s="16"/>
    </row>
    <row r="1056" ht="12.75">
      <c r="M1056" s="16"/>
    </row>
    <row r="1057" ht="12.75">
      <c r="M1057" s="16"/>
    </row>
    <row r="1058" ht="12.75">
      <c r="M1058" s="16"/>
    </row>
    <row r="1059" ht="12.75">
      <c r="M1059" s="16"/>
    </row>
    <row r="1060" ht="12.75">
      <c r="M1060" s="16"/>
    </row>
    <row r="1061" ht="12.75">
      <c r="M1061" s="16"/>
    </row>
    <row r="1062" ht="12.75">
      <c r="M1062" s="16"/>
    </row>
    <row r="1063" ht="12.75">
      <c r="M1063" s="16"/>
    </row>
    <row r="1064" ht="12.75">
      <c r="M1064" s="16"/>
    </row>
    <row r="1065" ht="12.75">
      <c r="M1065" s="16"/>
    </row>
    <row r="1066" ht="12.75">
      <c r="M1066" s="16"/>
    </row>
    <row r="1067" ht="12.75">
      <c r="M1067" s="16"/>
    </row>
    <row r="1068" ht="12.75">
      <c r="M1068" s="16"/>
    </row>
    <row r="1069" ht="12.75">
      <c r="M1069" s="16"/>
    </row>
    <row r="1070" ht="12.75">
      <c r="M1070" s="16"/>
    </row>
    <row r="1071" ht="12.75">
      <c r="M1071" s="16"/>
    </row>
    <row r="1072" ht="12.75">
      <c r="M1072" s="16"/>
    </row>
    <row r="1073" ht="12.75">
      <c r="M1073" s="16"/>
    </row>
    <row r="1074" ht="12.75">
      <c r="M1074" s="16"/>
    </row>
    <row r="1075" ht="12.75">
      <c r="M1075" s="16"/>
    </row>
    <row r="1076" ht="12.75">
      <c r="M1076" s="16"/>
    </row>
    <row r="1077" ht="12.75">
      <c r="M1077" s="16"/>
    </row>
    <row r="1078" ht="12.75">
      <c r="M1078" s="16"/>
    </row>
    <row r="1079" ht="12.75">
      <c r="M1079" s="16"/>
    </row>
    <row r="1080" ht="12.75">
      <c r="M1080" s="16"/>
    </row>
    <row r="1081" ht="12.75">
      <c r="M1081" s="16"/>
    </row>
    <row r="1082" ht="12.75">
      <c r="M1082" s="16"/>
    </row>
    <row r="1083" ht="12.75">
      <c r="M1083" s="16"/>
    </row>
    <row r="1084" ht="12.75">
      <c r="M1084" s="16"/>
    </row>
    <row r="1085" ht="12.75">
      <c r="M1085" s="16"/>
    </row>
    <row r="1086" ht="12.75">
      <c r="M1086" s="16"/>
    </row>
    <row r="1087" ht="12.75">
      <c r="M1087" s="16"/>
    </row>
    <row r="1088" ht="12.75">
      <c r="M1088" s="16"/>
    </row>
    <row r="1089" ht="12.75">
      <c r="M1089" s="16"/>
    </row>
    <row r="1090" ht="12.75">
      <c r="M1090" s="16"/>
    </row>
    <row r="1091" ht="12.75">
      <c r="M1091" s="16"/>
    </row>
    <row r="1092" ht="12.75">
      <c r="M1092" s="16"/>
    </row>
    <row r="1093" ht="12.75">
      <c r="M1093" s="16"/>
    </row>
    <row r="1094" ht="12.75">
      <c r="M1094" s="16"/>
    </row>
    <row r="1095" ht="12.75">
      <c r="M1095" s="16"/>
    </row>
    <row r="1096" ht="12.75">
      <c r="M1096" s="16"/>
    </row>
    <row r="1097" ht="12.75">
      <c r="M1097" s="16"/>
    </row>
    <row r="1098" ht="12.75">
      <c r="M1098" s="16"/>
    </row>
    <row r="1099" ht="12.75">
      <c r="M1099" s="16"/>
    </row>
    <row r="1100" ht="12.75">
      <c r="M1100" s="16"/>
    </row>
    <row r="1101" ht="12.75">
      <c r="M1101" s="16"/>
    </row>
    <row r="1102" ht="12.75">
      <c r="M1102" s="16"/>
    </row>
    <row r="1103" ht="12.75">
      <c r="M1103" s="16"/>
    </row>
    <row r="1104" ht="12.75">
      <c r="M1104" s="16"/>
    </row>
    <row r="1105" ht="12.75">
      <c r="M1105" s="16"/>
    </row>
    <row r="1106" ht="12.75">
      <c r="M1106" s="16"/>
    </row>
    <row r="1107" ht="12.75">
      <c r="M1107" s="16"/>
    </row>
    <row r="1108" ht="12.75">
      <c r="M1108" s="16"/>
    </row>
    <row r="1109" ht="12.75">
      <c r="M1109" s="16"/>
    </row>
    <row r="1110" ht="12.75">
      <c r="M1110" s="16"/>
    </row>
    <row r="1111" ht="12.75">
      <c r="M1111" s="16"/>
    </row>
    <row r="1112" ht="12.75">
      <c r="M1112" s="16"/>
    </row>
    <row r="1113" ht="12.75">
      <c r="M1113" s="16"/>
    </row>
    <row r="1114" ht="12.75">
      <c r="M1114" s="16"/>
    </row>
    <row r="1115" ht="12.75">
      <c r="M1115" s="16"/>
    </row>
    <row r="1116" ht="12.75">
      <c r="M1116" s="16"/>
    </row>
    <row r="1117" ht="12.75">
      <c r="M1117" s="16"/>
    </row>
    <row r="1118" ht="12.75">
      <c r="M1118" s="16"/>
    </row>
    <row r="1119" ht="12.75">
      <c r="M1119" s="16"/>
    </row>
    <row r="1120" ht="12.75">
      <c r="M1120" s="16"/>
    </row>
    <row r="1121" ht="12.75">
      <c r="M1121" s="16"/>
    </row>
    <row r="1122" ht="12.75">
      <c r="M1122" s="16"/>
    </row>
    <row r="1123" ht="12.75">
      <c r="M1123" s="16"/>
    </row>
    <row r="1124" ht="12.75">
      <c r="M1124" s="16"/>
    </row>
    <row r="1125" ht="12.75">
      <c r="M1125" s="16"/>
    </row>
    <row r="1126" ht="12.75">
      <c r="M1126" s="16"/>
    </row>
    <row r="1127" ht="12.75">
      <c r="M1127" s="16"/>
    </row>
    <row r="1128" ht="12.75">
      <c r="M1128" s="16"/>
    </row>
    <row r="1129" ht="12.75">
      <c r="M1129" s="16"/>
    </row>
    <row r="1130" ht="12.75">
      <c r="M1130" s="16"/>
    </row>
    <row r="1131" ht="12.75">
      <c r="M1131" s="16"/>
    </row>
    <row r="1132" ht="12.75">
      <c r="M1132" s="16"/>
    </row>
    <row r="1133" ht="12.75">
      <c r="M1133" s="16"/>
    </row>
    <row r="1134" ht="12.75">
      <c r="M1134" s="16"/>
    </row>
    <row r="1135" ht="12.75">
      <c r="M1135" s="16"/>
    </row>
    <row r="1136" ht="12.75">
      <c r="M1136" s="16"/>
    </row>
    <row r="1137" ht="12.75">
      <c r="M1137" s="16"/>
    </row>
    <row r="1138" ht="12.75">
      <c r="M1138" s="16"/>
    </row>
    <row r="1139" ht="12.75">
      <c r="M1139" s="16"/>
    </row>
    <row r="1140" ht="12.75">
      <c r="M1140" s="16"/>
    </row>
    <row r="1141" ht="12.75">
      <c r="M1141" s="16"/>
    </row>
    <row r="1142" ht="12.75">
      <c r="M1142" s="16"/>
    </row>
    <row r="1143" ht="12.75">
      <c r="M1143" s="16"/>
    </row>
    <row r="1144" ht="12.75">
      <c r="M1144" s="16"/>
    </row>
    <row r="1145" ht="12.75">
      <c r="M1145" s="16"/>
    </row>
    <row r="1146" ht="12.75">
      <c r="M1146" s="16"/>
    </row>
    <row r="1147" ht="12.75">
      <c r="M1147" s="16"/>
    </row>
    <row r="1148" ht="12.75">
      <c r="M1148" s="16"/>
    </row>
    <row r="1149" ht="12.75">
      <c r="M1149" s="16"/>
    </row>
    <row r="1150" ht="12.75">
      <c r="M1150" s="16"/>
    </row>
    <row r="1151" ht="12.75">
      <c r="M1151" s="16"/>
    </row>
    <row r="1152" ht="12.75">
      <c r="M1152" s="16"/>
    </row>
    <row r="1153" ht="12.75">
      <c r="M1153" s="16"/>
    </row>
    <row r="1154" ht="12.75">
      <c r="M1154" s="16"/>
    </row>
    <row r="1155" ht="12.75">
      <c r="M1155" s="16"/>
    </row>
    <row r="1156" ht="12.75">
      <c r="M1156" s="16"/>
    </row>
    <row r="1157" ht="12.75">
      <c r="M1157" s="16"/>
    </row>
    <row r="1158" ht="12.75">
      <c r="M1158" s="16"/>
    </row>
    <row r="1159" ht="12.75">
      <c r="M1159" s="16"/>
    </row>
    <row r="1160" ht="12.75">
      <c r="M1160" s="16"/>
    </row>
    <row r="1161" ht="12.75">
      <c r="M1161" s="16"/>
    </row>
    <row r="1162" ht="12.75">
      <c r="M1162" s="16"/>
    </row>
    <row r="1163" ht="12.75">
      <c r="M1163" s="16"/>
    </row>
    <row r="1164" ht="12.75">
      <c r="M1164" s="16"/>
    </row>
    <row r="1165" ht="12.75">
      <c r="M1165" s="16"/>
    </row>
  </sheetData>
  <sheetProtection/>
  <mergeCells count="9">
    <mergeCell ref="M617:P617"/>
    <mergeCell ref="A598:T598"/>
    <mergeCell ref="A601:I601"/>
    <mergeCell ref="A602:I602"/>
    <mergeCell ref="A603:I603"/>
    <mergeCell ref="A604:I604"/>
    <mergeCell ref="A605:I605"/>
    <mergeCell ref="A606:I606"/>
    <mergeCell ref="A607:I60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168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8.57421875" style="0" customWidth="1"/>
    <col min="4" max="4" width="30.57421875" style="0" customWidth="1"/>
    <col min="5" max="7" width="12.7109375" style="0" customWidth="1"/>
    <col min="8" max="10" width="10.7109375" style="0" customWidth="1"/>
  </cols>
  <sheetData>
    <row r="3" ht="12.75">
      <c r="A3" s="354"/>
    </row>
    <row r="4" ht="12.75">
      <c r="A4" s="354"/>
    </row>
    <row r="5" ht="12.75">
      <c r="A5" s="354"/>
    </row>
    <row r="6" ht="12.75">
      <c r="A6" s="354"/>
    </row>
    <row r="7" ht="12.75">
      <c r="A7" s="354"/>
    </row>
    <row r="8" ht="12.75">
      <c r="A8" s="354"/>
    </row>
    <row r="9" ht="12.75">
      <c r="A9" s="354"/>
    </row>
    <row r="10" ht="12.75">
      <c r="A10" s="354"/>
    </row>
    <row r="11" ht="12.75">
      <c r="A11" s="354"/>
    </row>
    <row r="12" ht="12.75">
      <c r="A12" s="354"/>
    </row>
    <row r="13" ht="12.75">
      <c r="A13" s="354"/>
    </row>
    <row r="14" ht="12.75">
      <c r="A14" s="354"/>
    </row>
    <row r="15" ht="12.75">
      <c r="A15" s="354"/>
    </row>
    <row r="16" ht="12.75">
      <c r="A16" s="354"/>
    </row>
    <row r="17" ht="12.75">
      <c r="A17" s="354"/>
    </row>
    <row r="18" ht="12.75">
      <c r="A18" s="354"/>
    </row>
    <row r="19" ht="12.75">
      <c r="A19" s="354"/>
    </row>
    <row r="20" ht="12.75">
      <c r="A20" s="354"/>
    </row>
    <row r="21" ht="12.75">
      <c r="A21" s="354"/>
    </row>
    <row r="22" ht="12.75">
      <c r="A22" s="354"/>
    </row>
    <row r="23" ht="12.75">
      <c r="A23" s="354"/>
    </row>
    <row r="24" ht="12.75">
      <c r="A24" s="354"/>
    </row>
    <row r="25" ht="12.75">
      <c r="A25" s="354"/>
    </row>
    <row r="26" ht="12.75">
      <c r="A26" s="354"/>
    </row>
    <row r="27" ht="12.75">
      <c r="A27" s="354"/>
    </row>
    <row r="28" ht="12.75">
      <c r="A28" s="354"/>
    </row>
    <row r="29" ht="12.75">
      <c r="A29" s="354"/>
    </row>
    <row r="30" ht="12.75">
      <c r="A30" s="354"/>
    </row>
    <row r="31" ht="12.75">
      <c r="A31" s="354"/>
    </row>
    <row r="32" ht="12.75">
      <c r="A32" s="354"/>
    </row>
    <row r="33" ht="12.75">
      <c r="A33" s="354"/>
    </row>
    <row r="34" ht="12.75">
      <c r="A34" s="354"/>
    </row>
    <row r="35" ht="12.75">
      <c r="A35" s="354"/>
    </row>
    <row r="36" ht="12.75">
      <c r="A36" s="354"/>
    </row>
    <row r="37" ht="12.75">
      <c r="A37" s="354"/>
    </row>
    <row r="38" ht="12.75">
      <c r="A38" s="354"/>
    </row>
    <row r="39" ht="12.75">
      <c r="A39" s="354"/>
    </row>
    <row r="40" ht="12.75">
      <c r="A40" s="354"/>
    </row>
    <row r="41" ht="12.75">
      <c r="A41" s="354"/>
    </row>
    <row r="42" ht="12.75">
      <c r="A42" s="354"/>
    </row>
    <row r="43" ht="12.75">
      <c r="A43" s="354"/>
    </row>
    <row r="44" ht="12.75">
      <c r="A44" s="354"/>
    </row>
    <row r="45" ht="12.75">
      <c r="A45" s="354"/>
    </row>
    <row r="46" ht="12.75">
      <c r="A46" s="354"/>
    </row>
    <row r="47" ht="12.75">
      <c r="A47" s="354"/>
    </row>
    <row r="48" ht="12.75">
      <c r="A48" s="354"/>
    </row>
    <row r="49" ht="12.75">
      <c r="A49" s="354"/>
    </row>
    <row r="50" ht="12.75">
      <c r="A50" s="354"/>
    </row>
    <row r="51" ht="12.75">
      <c r="A51" s="354"/>
    </row>
    <row r="52" ht="12.75">
      <c r="A52" s="354"/>
    </row>
    <row r="53" ht="12.75">
      <c r="A53" s="354"/>
    </row>
    <row r="54" ht="12.75">
      <c r="A54" s="354"/>
    </row>
    <row r="55" ht="12.75">
      <c r="A55" s="354"/>
    </row>
    <row r="56" ht="12.75">
      <c r="A56" s="354"/>
    </row>
    <row r="57" ht="12.75">
      <c r="A57" s="354"/>
    </row>
    <row r="58" ht="12.75">
      <c r="A58" s="354"/>
    </row>
    <row r="59" ht="12.75">
      <c r="A59" s="354"/>
    </row>
    <row r="60" ht="12.75">
      <c r="A60" s="354"/>
    </row>
    <row r="61" ht="12.75">
      <c r="A61" s="354"/>
    </row>
    <row r="62" ht="12.75">
      <c r="A62" s="354"/>
    </row>
    <row r="63" ht="12.75">
      <c r="A63" s="354"/>
    </row>
    <row r="64" ht="12.75">
      <c r="A64" s="354"/>
    </row>
    <row r="65" ht="12.75">
      <c r="A65" s="354"/>
    </row>
    <row r="66" ht="12.75">
      <c r="A66" s="354"/>
    </row>
    <row r="67" ht="12.75">
      <c r="A67" s="354"/>
    </row>
    <row r="68" ht="12.75">
      <c r="A68" s="354"/>
    </row>
    <row r="69" ht="12.75">
      <c r="A69" s="354"/>
    </row>
    <row r="70" ht="12.75">
      <c r="A70" s="354"/>
    </row>
    <row r="71" ht="12.75">
      <c r="A71" s="354"/>
    </row>
    <row r="72" ht="12.75">
      <c r="A72" s="354"/>
    </row>
    <row r="73" ht="12.75">
      <c r="A73" s="354"/>
    </row>
    <row r="74" ht="12.75">
      <c r="A74" s="354"/>
    </row>
    <row r="75" ht="12.75">
      <c r="A75" s="354"/>
    </row>
    <row r="76" ht="12.75">
      <c r="A76" s="354"/>
    </row>
    <row r="77" ht="12.75">
      <c r="A77" s="354"/>
    </row>
    <row r="78" ht="12.75">
      <c r="A78" s="354"/>
    </row>
    <row r="79" ht="12.75">
      <c r="A79" s="354"/>
    </row>
    <row r="80" ht="12.75">
      <c r="A80" s="354"/>
    </row>
    <row r="81" ht="12.75">
      <c r="A81" s="354"/>
    </row>
    <row r="82" ht="12.75">
      <c r="A82" s="354"/>
    </row>
    <row r="83" ht="12.75">
      <c r="A83" s="354"/>
    </row>
    <row r="84" ht="12.75">
      <c r="A84" s="354"/>
    </row>
    <row r="85" ht="12.75">
      <c r="A85" s="354"/>
    </row>
    <row r="86" ht="12.75">
      <c r="A86" s="354"/>
    </row>
    <row r="87" ht="12.75">
      <c r="A87" s="354"/>
    </row>
    <row r="88" ht="12.75">
      <c r="A88" s="354"/>
    </row>
    <row r="89" ht="12.75">
      <c r="A89" s="354"/>
    </row>
    <row r="90" ht="12.75">
      <c r="A90" s="354"/>
    </row>
    <row r="91" ht="12.75">
      <c r="A91" s="354"/>
    </row>
    <row r="92" ht="12.75">
      <c r="A92" s="354"/>
    </row>
    <row r="93" ht="12.75">
      <c r="A93" s="354"/>
    </row>
    <row r="94" ht="12.75">
      <c r="A94" s="354"/>
    </row>
    <row r="95" ht="12.75">
      <c r="A95" s="354"/>
    </row>
    <row r="96" ht="12.75">
      <c r="A96" s="354"/>
    </row>
    <row r="97" ht="12.75">
      <c r="A97" s="354"/>
    </row>
    <row r="98" ht="12.75">
      <c r="A98" s="354"/>
    </row>
    <row r="99" ht="12.75">
      <c r="A99" s="354"/>
    </row>
    <row r="100" ht="12.75">
      <c r="A100" s="354"/>
    </row>
    <row r="101" ht="12.75">
      <c r="A101" s="354"/>
    </row>
    <row r="102" ht="12.75">
      <c r="A102" s="354"/>
    </row>
    <row r="103" ht="12.75">
      <c r="A103" s="354"/>
    </row>
    <row r="104" ht="12.75">
      <c r="A104" s="354"/>
    </row>
    <row r="105" ht="12.75">
      <c r="A105" s="354"/>
    </row>
    <row r="106" ht="12.75">
      <c r="A106" s="354"/>
    </row>
    <row r="107" ht="12.75">
      <c r="A107" s="354"/>
    </row>
    <row r="108" ht="12.75">
      <c r="A108" s="354"/>
    </row>
    <row r="109" ht="12.75">
      <c r="A109" s="354"/>
    </row>
    <row r="110" ht="12.75">
      <c r="A110" s="354"/>
    </row>
    <row r="111" ht="12.75">
      <c r="A111" s="354"/>
    </row>
    <row r="112" ht="12.75">
      <c r="A112" s="354"/>
    </row>
    <row r="113" ht="12.75">
      <c r="A113" s="354"/>
    </row>
    <row r="114" ht="12.75">
      <c r="A114" s="354"/>
    </row>
    <row r="115" ht="12.75">
      <c r="A115" s="354"/>
    </row>
    <row r="116" ht="12.75">
      <c r="A116" s="354"/>
    </row>
    <row r="117" ht="12.75">
      <c r="A117" s="354"/>
    </row>
    <row r="118" ht="12.75">
      <c r="A118" s="354"/>
    </row>
    <row r="119" ht="12.75">
      <c r="A119" s="354"/>
    </row>
    <row r="120" ht="12.75">
      <c r="A120" s="354"/>
    </row>
    <row r="121" ht="12.75">
      <c r="A121" s="354"/>
    </row>
    <row r="122" ht="12.75">
      <c r="A122" s="354"/>
    </row>
    <row r="123" ht="12.75">
      <c r="A123" s="354"/>
    </row>
    <row r="124" ht="12.75">
      <c r="A124" s="354"/>
    </row>
    <row r="125" ht="12.75">
      <c r="A125" s="354"/>
    </row>
    <row r="126" ht="12.75">
      <c r="A126" s="354"/>
    </row>
    <row r="127" ht="12.75">
      <c r="A127" s="354"/>
    </row>
    <row r="128" ht="12.75">
      <c r="A128" s="354"/>
    </row>
    <row r="129" ht="12.75">
      <c r="A129" s="354"/>
    </row>
    <row r="130" ht="12.75">
      <c r="A130" s="354"/>
    </row>
    <row r="131" ht="12.75">
      <c r="A131" s="354"/>
    </row>
    <row r="132" ht="12.75">
      <c r="A132" s="354"/>
    </row>
    <row r="133" ht="12.75">
      <c r="A133" s="354"/>
    </row>
    <row r="134" ht="12.75">
      <c r="A134" s="354"/>
    </row>
    <row r="135" ht="12.75">
      <c r="A135" s="354"/>
    </row>
    <row r="136" ht="12.75">
      <c r="A136" s="354"/>
    </row>
    <row r="137" ht="12.75">
      <c r="A137" s="354"/>
    </row>
    <row r="138" ht="12.75">
      <c r="A138" s="354"/>
    </row>
    <row r="139" ht="12.75">
      <c r="A139" s="354"/>
    </row>
    <row r="140" ht="12.75">
      <c r="A140" s="354"/>
    </row>
    <row r="141" ht="12.75">
      <c r="A141" s="354"/>
    </row>
    <row r="142" ht="12.75">
      <c r="A142" s="354"/>
    </row>
    <row r="143" ht="12.75">
      <c r="A143" s="354"/>
    </row>
    <row r="144" ht="12.75">
      <c r="A144" s="354"/>
    </row>
    <row r="145" ht="12.75">
      <c r="A145" s="354"/>
    </row>
    <row r="146" ht="12.75">
      <c r="A146" s="354"/>
    </row>
    <row r="147" ht="12.75">
      <c r="A147" s="354"/>
    </row>
    <row r="148" ht="12.75">
      <c r="A148" s="354"/>
    </row>
    <row r="149" ht="12.75">
      <c r="A149" s="354"/>
    </row>
    <row r="150" ht="12.75">
      <c r="A150" s="354"/>
    </row>
    <row r="151" ht="12.75">
      <c r="A151" s="354"/>
    </row>
    <row r="152" ht="12.75">
      <c r="A152" s="354"/>
    </row>
    <row r="153" ht="12.75">
      <c r="A153" s="354"/>
    </row>
    <row r="154" ht="12.75">
      <c r="A154" s="354"/>
    </row>
    <row r="155" ht="12.75">
      <c r="A155" s="354"/>
    </row>
    <row r="156" ht="12.75">
      <c r="A156" s="354"/>
    </row>
    <row r="157" ht="12.75">
      <c r="A157" s="354"/>
    </row>
    <row r="158" ht="12.75">
      <c r="A158" s="354"/>
    </row>
    <row r="159" ht="12.75">
      <c r="A159" s="354"/>
    </row>
    <row r="160" ht="12.75">
      <c r="A160" s="354"/>
    </row>
    <row r="161" ht="12.75">
      <c r="A161" s="354"/>
    </row>
    <row r="162" ht="12.75">
      <c r="A162" s="354"/>
    </row>
    <row r="163" ht="12.75">
      <c r="A163" s="354"/>
    </row>
    <row r="164" ht="12.75">
      <c r="A164" s="354"/>
    </row>
    <row r="165" ht="12.75">
      <c r="A165" s="354"/>
    </row>
    <row r="166" ht="12.75">
      <c r="A166" s="354"/>
    </row>
    <row r="167" ht="12.75">
      <c r="A167" s="354"/>
    </row>
    <row r="168" ht="12.75">
      <c r="A168" s="35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korisnik</cp:lastModifiedBy>
  <cp:lastPrinted>2012-12-10T13:08:40Z</cp:lastPrinted>
  <dcterms:created xsi:type="dcterms:W3CDTF">2009-10-25T14:18:30Z</dcterms:created>
  <dcterms:modified xsi:type="dcterms:W3CDTF">2012-12-10T20:17:04Z</dcterms:modified>
  <cp:category/>
  <cp:version/>
  <cp:contentType/>
  <cp:contentStatus/>
</cp:coreProperties>
</file>