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8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'List1'!$A$1:$R$148</definedName>
    <definedName name="_xlnm.Print_Area" localSheetId="1">'List2'!$A$1:$U$583</definedName>
    <definedName name="_xlnm.Print_Area" localSheetId="2">'List3'!$A$1:$J$36</definedName>
  </definedNames>
  <calcPr fullCalcOnLoad="1"/>
</workbook>
</file>

<file path=xl/sharedStrings.xml><?xml version="1.0" encoding="utf-8"?>
<sst xmlns="http://schemas.openxmlformats.org/spreadsheetml/2006/main" count="1269" uniqueCount="622">
  <si>
    <t>Šifra izvora</t>
  </si>
  <si>
    <t>A.RAČUN PRIHODA I RASHODA</t>
  </si>
  <si>
    <t>Ostvarenje</t>
  </si>
  <si>
    <t>Plan</t>
  </si>
  <si>
    <t>Projekcija</t>
  </si>
  <si>
    <t xml:space="preserve">Prihodi poslovanja </t>
  </si>
  <si>
    <t>Prihodi od prodaje nefinancijske imovine</t>
  </si>
  <si>
    <t>Rashodi poslovanja</t>
  </si>
  <si>
    <t>Rashodi za nabavu nefinancijske imovine</t>
  </si>
  <si>
    <t>B.RAČUN ZADUŽIVANJA/FINANCIRANJA</t>
  </si>
  <si>
    <t>Račun od financijske imovine i zaduživanja</t>
  </si>
  <si>
    <t>NETO ZADUŽIVANJE/FINANCIRANJE</t>
  </si>
  <si>
    <t>C.RASPOLOŽIVA SREDSTVA IZ PRETHODNIH GODINA(VIŠAK PRIHODA I REZERVIRANJA)</t>
  </si>
  <si>
    <t>Vlastiti izvori</t>
  </si>
  <si>
    <t>Prihodi poslovanja</t>
  </si>
  <si>
    <t>Prihodi od poreza</t>
  </si>
  <si>
    <t>Porez i prirez na dohodak</t>
  </si>
  <si>
    <t>Porez na imovinu</t>
  </si>
  <si>
    <t>Porez na robu i usluge</t>
  </si>
  <si>
    <t>Ostali prihodi od poreza</t>
  </si>
  <si>
    <t>Potpore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</si>
  <si>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</si>
  <si>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</si>
  <si>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</si>
  <si>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</si>
  <si>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</si>
  <si>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</si>
  <si>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</si>
  <si>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</si>
  <si>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</si>
  <si>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</si>
  <si>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</si>
  <si>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</si>
  <si>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</si>
  <si>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</si>
  <si>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</si>
  <si>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</si>
  <si>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</si>
  <si>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</si>
  <si>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</si>
  <si>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 za materijal i energiju</t>
  </si>
  <si>
    <t>Rashodi za usluge</t>
  </si>
  <si>
    <t>Ostali nespome.rashodi poslova.</t>
  </si>
  <si>
    <t>Financijski rashodi</t>
  </si>
  <si>
    <t>Kamate za primljene zajmove</t>
  </si>
  <si>
    <t>Ostali financijski rashodi</t>
  </si>
  <si>
    <t>Subvencije</t>
  </si>
  <si>
    <t>Pomoći unutar opće države</t>
  </si>
  <si>
    <t>Ostale naknad.građ.i kućanst.</t>
  </si>
  <si>
    <t>Donacije i ostali rashodi</t>
  </si>
  <si>
    <t>Tekuće donacije</t>
  </si>
  <si>
    <t>Kapitalne donacije</t>
  </si>
  <si>
    <t>Izvanredni rashodi</t>
  </si>
  <si>
    <t>Kapitalne pomoći</t>
  </si>
  <si>
    <t>Rash.za nabavu nefinan-imovine</t>
  </si>
  <si>
    <t>Građevinski objekti</t>
  </si>
  <si>
    <t>Postrojenja i oprema</t>
  </si>
  <si>
    <t>Prijevozna sredstva</t>
  </si>
  <si>
    <t>Knjige,umjet.djela itd.</t>
  </si>
  <si>
    <t>Nematerijalna proizved.imovina</t>
  </si>
  <si>
    <t>Rashodi za dodatna ulag.na nefinancijsku imovinu</t>
  </si>
  <si>
    <t>Dodatna ulaganja na građevin.objektima</t>
  </si>
  <si>
    <t>Primici od financijske imovine i zaduživanja</t>
  </si>
  <si>
    <t>Primici od zaduživanja</t>
  </si>
  <si>
    <t>Primljeni zajmovi od trgovačkog društva u javnom sektoru</t>
  </si>
  <si>
    <t>Izdaci za financijsku imovinu i otplate zajmova</t>
  </si>
  <si>
    <t>C.RASPOLOŽIVA SREDSTVA IZ PRETHODIH GODINA (VIŠAK PRIHODA I REZERVIRANJA)</t>
  </si>
  <si>
    <t>Višak/manjak prihoda</t>
  </si>
  <si>
    <t>Opći prihodi i primici</t>
  </si>
  <si>
    <t>Prihodi za posebne namjene</t>
  </si>
  <si>
    <t>Pomoći</t>
  </si>
  <si>
    <t>Donacije</t>
  </si>
  <si>
    <t>Prihodi od nefinancijske imovine i nadoknade šteta s osnova osiguranja</t>
  </si>
  <si>
    <t>Šifra</t>
  </si>
  <si>
    <t>ŠIFRA</t>
  </si>
  <si>
    <t>ŠIFRA BROJ</t>
  </si>
  <si>
    <t xml:space="preserve">Plan </t>
  </si>
  <si>
    <t>Indeks</t>
  </si>
  <si>
    <t>Programska</t>
  </si>
  <si>
    <t>izvor</t>
  </si>
  <si>
    <t>10/09.</t>
  </si>
  <si>
    <t>11/10.</t>
  </si>
  <si>
    <t>12/11.</t>
  </si>
  <si>
    <t>Program/projekt</t>
  </si>
  <si>
    <t>Aktivnosti</t>
  </si>
  <si>
    <t>Račun</t>
  </si>
  <si>
    <t>UKUPNO RASHODI I IZDACI</t>
  </si>
  <si>
    <t>Ostali nespomenuti rashodi</t>
  </si>
  <si>
    <t>Program političkih stranaka</t>
  </si>
  <si>
    <t>Aktivnost:</t>
  </si>
  <si>
    <t>Osnovne funkcije stranaka</t>
  </si>
  <si>
    <t>Program 03</t>
  </si>
  <si>
    <t>Program rada VSNM</t>
  </si>
  <si>
    <t>Rashodi za materijal i energiju</t>
  </si>
  <si>
    <t>Dodatna ulaganja na građev.objektima</t>
  </si>
  <si>
    <t>Rashodi za nabavu nefinanc.imovine</t>
  </si>
  <si>
    <t>Rashodi za nabav.proizved.dugotrajne 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</si>
  <si>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</si>
  <si>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</si>
  <si>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</si>
  <si>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</si>
  <si>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</si>
  <si>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</si>
  <si>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</si>
  <si>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</si>
  <si>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</si>
  <si>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</si>
  <si>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1 Opći prihodi i primici</t>
  </si>
  <si>
    <t>02-Obrana</t>
  </si>
  <si>
    <t>2 Vlastiti prihodi</t>
  </si>
  <si>
    <t>03-Javni red i sigurnost</t>
  </si>
  <si>
    <t>3 Prihodi za posebne namjene</t>
  </si>
  <si>
    <t>04-Ekonomski poslovi</t>
  </si>
  <si>
    <t>4 Pomoći</t>
  </si>
  <si>
    <t>05-Zaštita okoliša</t>
  </si>
  <si>
    <t>5 Donacije</t>
  </si>
  <si>
    <t>06-Usluge unapređenja stanovanja i zajedn.</t>
  </si>
  <si>
    <t>6 Prihodi od nefinanc.imovine</t>
  </si>
  <si>
    <t>07-Zdravstvo</t>
  </si>
  <si>
    <t>7 Namjenski prihodi od zaduži.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</si>
  <si>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</si>
  <si>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</si>
  <si>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</si>
  <si>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</si>
  <si>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</si>
  <si>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</si>
  <si>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</si>
  <si>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Rashodi za dodatna ulaganja na nefinanc.imovinu</t>
  </si>
  <si>
    <t>Program 02: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</si>
  <si>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</si>
  <si>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</si>
  <si>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</si>
  <si>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</si>
  <si>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 Predstavničko i izvršna tijela</t>
  </si>
  <si>
    <t xml:space="preserve">Aktivnost:  </t>
  </si>
  <si>
    <t>Djelokrug mjesne samouprave</t>
  </si>
  <si>
    <t xml:space="preserve">Aktivnost: </t>
  </si>
  <si>
    <t xml:space="preserve">Tekuće donacije VSNM Općine Kistanje </t>
  </si>
  <si>
    <t>Priprema i donošenje akata iz djelokruga tijela</t>
  </si>
  <si>
    <t xml:space="preserve">Program 04: </t>
  </si>
  <si>
    <t xml:space="preserve">GLAVA 00201: </t>
  </si>
  <si>
    <t>Upravni odjel</t>
  </si>
  <si>
    <t>Tekuća zaliha proračuna</t>
  </si>
  <si>
    <t>Nabava dugotrajne imovine</t>
  </si>
  <si>
    <t>Tekući projekt:</t>
  </si>
  <si>
    <t>Prostorno planiranje</t>
  </si>
  <si>
    <t>VATROGASTVO I CIVILNA ZAŠTITA</t>
  </si>
  <si>
    <t xml:space="preserve">GLAVA 00202: </t>
  </si>
  <si>
    <t>Zaštita od požara i civilna zaštita</t>
  </si>
  <si>
    <t>Program 05:</t>
  </si>
  <si>
    <t>Osnovna djelatnost DVD-a</t>
  </si>
  <si>
    <t xml:space="preserve"> Civilna zaštita</t>
  </si>
  <si>
    <t>Nabava i opremanje vatrogasnih vozila</t>
  </si>
  <si>
    <t xml:space="preserve">Tekući projekti: </t>
  </si>
  <si>
    <t>Održavanje objekata i uređaja komunalne infrastrukture</t>
  </si>
  <si>
    <t>Program 06:</t>
  </si>
  <si>
    <t>Održavanje cesta i drugih javnih površina</t>
  </si>
  <si>
    <t xml:space="preserve">Aktivnost :  </t>
  </si>
  <si>
    <t xml:space="preserve">Aktivnosti: </t>
  </si>
  <si>
    <t>Aktivnosti:</t>
  </si>
  <si>
    <t>Izgradnja objekata i uređaja komunalne infrastrukture</t>
  </si>
  <si>
    <t xml:space="preserve">Program 07: </t>
  </si>
  <si>
    <t>Izgradnja i asfaltiranje cesta, nogostupa, trgova</t>
  </si>
  <si>
    <t>Kapitalni projekt 01:</t>
  </si>
  <si>
    <t>Kapitalni projekt 02:</t>
  </si>
  <si>
    <t>Kapitalni projekt 03:</t>
  </si>
  <si>
    <t>Kapitalni projekt 04:</t>
  </si>
  <si>
    <t>Program zaštite okoliša</t>
  </si>
  <si>
    <t xml:space="preserve">Program 08: </t>
  </si>
  <si>
    <t>Odvoz otpada i sanacija nelegalnih odlagališta</t>
  </si>
  <si>
    <t>Program predškolskog odgoja</t>
  </si>
  <si>
    <t xml:space="preserve">Program 09:  </t>
  </si>
  <si>
    <t>Mala škola-Odgojno i administrativno osoblje</t>
  </si>
  <si>
    <t>Javne potrebe iznad standarda u školstvu</t>
  </si>
  <si>
    <t>Program 10:</t>
  </si>
  <si>
    <t>Sufinanciranje prijevoza učenika srednjih škola</t>
  </si>
  <si>
    <t xml:space="preserve">Aktivnost : </t>
  </si>
  <si>
    <t>Poticajne mjere demografske obnove</t>
  </si>
  <si>
    <t xml:space="preserve">Program 11: </t>
  </si>
  <si>
    <t>Potpore za novorođeno dijete</t>
  </si>
  <si>
    <t>PROGRAM DJELATNOSTI KULTURE</t>
  </si>
  <si>
    <t>Program javnih potreba u kulturi</t>
  </si>
  <si>
    <t>Program 12:</t>
  </si>
  <si>
    <t>Manifestacije u kulturi</t>
  </si>
  <si>
    <t>Djelatnost  kulturno umjetničkih društava</t>
  </si>
  <si>
    <t>Pomoć za funkcioniranje vjerskih ustanova</t>
  </si>
  <si>
    <t>PROGRAMSKA DJELATNOST ŠPORTA</t>
  </si>
  <si>
    <t xml:space="preserve">Funkcijska klasifikacija: 03 - Javni red i sigurnost: </t>
  </si>
  <si>
    <t>Organizacija rekreacija i športskih aktivnosti</t>
  </si>
  <si>
    <t>Program 13:</t>
  </si>
  <si>
    <t>Osnovna djelatnost športskih udruga</t>
  </si>
  <si>
    <t>PROGRAMSKA DJELATNOST SOCIJALNE SKRBI</t>
  </si>
  <si>
    <t>Program socijalne skrbi i novčanih pomoći</t>
  </si>
  <si>
    <t>Program 14:</t>
  </si>
  <si>
    <t>Pomoć u novcu pojedincima i obiteljima</t>
  </si>
  <si>
    <t>Pomoć u novcu (ogrijev)</t>
  </si>
  <si>
    <t>Humanitarna skrb kroz udruge građana</t>
  </si>
  <si>
    <t>Program 15:</t>
  </si>
  <si>
    <t>Humanitarna djelatnost Crvenog križa</t>
  </si>
  <si>
    <t>GLAVA 00101:</t>
  </si>
  <si>
    <t>Općinsko vijeće i povjerenstva</t>
  </si>
  <si>
    <t>Funkcijska klasifikacija:</t>
  </si>
  <si>
    <t>Administrativno, tehničko i stručno osoblje</t>
  </si>
  <si>
    <t xml:space="preserve"> 04 - Ekonomski poslovi</t>
  </si>
  <si>
    <t>Izgradnja objekta i uređaja vodoopskrbe - vodovod</t>
  </si>
  <si>
    <t>Izgradnja objekta i uređaja odvodnje - taložnik</t>
  </si>
  <si>
    <t>Ugovor o djelu</t>
  </si>
  <si>
    <t>Kapitalni projekt:</t>
  </si>
  <si>
    <t>Usluge promidžbe i informiranja</t>
  </si>
  <si>
    <t>Naknade vijeću i radnim tijelima</t>
  </si>
  <si>
    <t>Reprezentacija</t>
  </si>
  <si>
    <t>Reprezentacija - općinske manifestacije</t>
  </si>
  <si>
    <t>Plaće za redovan rad</t>
  </si>
  <si>
    <t>Doprinosi za zapošljavanje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</si>
  <si>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</si>
  <si>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</si>
  <si>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</si>
  <si>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</si>
  <si>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</si>
  <si>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</si>
  <si>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 xml:space="preserve">Plaće 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</si>
  <si>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</si>
  <si>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</si>
  <si>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</si>
  <si>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</si>
  <si>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</si>
  <si>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</si>
  <si>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</si>
  <si>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</si>
  <si>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</si>
  <si>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</si>
  <si>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</si>
  <si>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</si>
  <si>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</si>
  <si>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Ulaganja u računalne programe</t>
  </si>
  <si>
    <t>Ostala nematerijalna proizvedena imovina</t>
  </si>
  <si>
    <t>Tekuće donacije u novcu</t>
  </si>
  <si>
    <t>Ostale intelektualne usluge - Plan zaštite i spašavanja</t>
  </si>
  <si>
    <t>Kapitalne donacije neprofitnim organizacijama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</si>
  <si>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</si>
  <si>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</si>
  <si>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</si>
  <si>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</si>
  <si>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Komunalne usluge - precrpnica</t>
  </si>
  <si>
    <t>Nabava opreme (npr.kante za smeće, nadstrešnice i sl.)</t>
  </si>
  <si>
    <t>Ostali građevinski objekti</t>
  </si>
  <si>
    <t>Izgradnja javne rasvjete</t>
  </si>
  <si>
    <t>Izrada projekta za infrastrukturu (npr.groblja i sl. - izrada projekata)</t>
  </si>
  <si>
    <t>Zaštita žena</t>
  </si>
  <si>
    <t>Program 16:</t>
  </si>
  <si>
    <t xml:space="preserve">Funkcijska klasifikacija: </t>
  </si>
  <si>
    <t>08 - Rekreacija, kultura i šport</t>
  </si>
  <si>
    <t>Program 17:</t>
  </si>
  <si>
    <t>PSGO - Pomoć starim i nemoćnim osobama</t>
  </si>
  <si>
    <t xml:space="preserve">Obilazak starih i bolesnih osoba </t>
  </si>
  <si>
    <t>Materijalni izdaci</t>
  </si>
  <si>
    <t>Osiguranje uvjeta za rad zaposlenih</t>
  </si>
  <si>
    <t>Doprinosi za zdravstevno osiguranje</t>
  </si>
  <si>
    <t>Održavanje vodovodnog sustava i uređaja</t>
  </si>
  <si>
    <t>Ostali rashodi</t>
  </si>
  <si>
    <t>Tekuće donacije u novcu - OŠ Kistanje</t>
  </si>
  <si>
    <t>Javne ustanove predškolskog odgoja i obrazovanja</t>
  </si>
  <si>
    <t>Program 18:</t>
  </si>
  <si>
    <t>Dodatne usluge u zdravstvu i preventiva</t>
  </si>
  <si>
    <t>Poslovi deratizacije i dezinsekcije, veterinarske i zdrav.usluge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</si>
  <si>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</si>
  <si>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</si>
  <si>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</si>
  <si>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</si>
  <si>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</si>
  <si>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Izvanredni rashodi do visine proračunske osnovice</t>
  </si>
  <si>
    <t>Pomoći dane u inozemst. i unutar opće države</t>
  </si>
  <si>
    <t>Subvencije trgovačkim druš.i obrt.izvan jav.sekt.</t>
  </si>
  <si>
    <t>Naknade kućanstvima i građanima</t>
  </si>
  <si>
    <t>Rashodi za nabavu neproizv.imovine</t>
  </si>
  <si>
    <t>Rashodi za nabavu proizv.dugot.imovine</t>
  </si>
  <si>
    <t>VRSTA PRIHODA/RASHODA</t>
  </si>
  <si>
    <t xml:space="preserve">Održavanje zgrada za redovno korištenje </t>
  </si>
  <si>
    <t>DRUŠTVENE DJELATNOSTI</t>
  </si>
  <si>
    <t xml:space="preserve">RAZDJEL 003 </t>
  </si>
  <si>
    <t>KOMUNALNA INFRASTRUKTURA</t>
  </si>
  <si>
    <t xml:space="preserve">GLAVA 00203: </t>
  </si>
  <si>
    <t>JEDINSTVENI UPRAVNI ODJEL</t>
  </si>
  <si>
    <t xml:space="preserve">RAZDJEL 002  </t>
  </si>
  <si>
    <t>OPĆINSKO VIJEĆE</t>
  </si>
  <si>
    <t xml:space="preserve">RAZDJEL  001  </t>
  </si>
  <si>
    <t xml:space="preserve">GLAVA 00301: </t>
  </si>
  <si>
    <t xml:space="preserve">GLAVA  00302: </t>
  </si>
  <si>
    <t xml:space="preserve">GLAVA  00305: </t>
  </si>
  <si>
    <t>PREVENCIJA KRIMINALITETA U ZAJEDNICI</t>
  </si>
  <si>
    <t>Prevencija kriminaliteta u zajednici</t>
  </si>
  <si>
    <t>Braniteljske udruge</t>
  </si>
  <si>
    <t>Program 19:</t>
  </si>
  <si>
    <t xml:space="preserve">RAZDJEL 004 </t>
  </si>
  <si>
    <t>GLAVA 00401:</t>
  </si>
  <si>
    <t xml:space="preserve">Program 20:  </t>
  </si>
  <si>
    <t>Službena odjeća i obuća</t>
  </si>
  <si>
    <t>Gorivo za komunalno vozilo</t>
  </si>
  <si>
    <t>Usluge tekućeg i invest.održavanja komunalnog vozila</t>
  </si>
  <si>
    <t>Registracija komunalnog vozila</t>
  </si>
  <si>
    <t>Donacije od pravnih i fiz.osoba izvan opće države</t>
  </si>
  <si>
    <t>Kazne, penali i naknade šteta</t>
  </si>
  <si>
    <t>Plan gospodarenja otpadom</t>
  </si>
  <si>
    <t>Naknade za rad vijeća srpske nacionalne manjine</t>
  </si>
  <si>
    <t>Ceste, želj. i sl. građ.objekti</t>
  </si>
  <si>
    <t>Nabava autobusne čekaonice</t>
  </si>
  <si>
    <t>Ostali građevinski objekti - vodovod Donji Ležajići</t>
  </si>
  <si>
    <t>Građ.objekti-oborinska i fekalna kanalizacija-ostalo</t>
  </si>
  <si>
    <t>Građ.objekti-oborinska i fekalna kanalizacija-Kistanje 1</t>
  </si>
  <si>
    <t>Građ.objekti-izgradnja javne rasvjete-ostalo</t>
  </si>
  <si>
    <t>Geodetsko katastarske usluge-ostalo</t>
  </si>
  <si>
    <t>Geodetsko katastarske usluge-aerofotosnimanje groblja</t>
  </si>
  <si>
    <t>Izrada glavnog projekta sanacije odlagališta Macure</t>
  </si>
  <si>
    <t>Sanacija odlagališta komunalnog otpada I.kategorije Macure</t>
  </si>
  <si>
    <t>Uredski materijal-školski pribor</t>
  </si>
  <si>
    <t>Usluge tekućeg i investicijskog održavanja športskih objekata</t>
  </si>
  <si>
    <t>UKUPNO AKTIVNOST:</t>
  </si>
  <si>
    <t>UKUPNO RAZDJEL 001:</t>
  </si>
  <si>
    <t>UKUPNO RAZDJEL 002:</t>
  </si>
  <si>
    <t>UKUPNO GLAVA 001:</t>
  </si>
  <si>
    <t>UKUPNO GLAVA 00201:</t>
  </si>
  <si>
    <t>UKUPNO GLAVA 00202:</t>
  </si>
  <si>
    <t>UKUPNO GLAVA 00203:</t>
  </si>
  <si>
    <t>UKUPNO GLAVA 00301:</t>
  </si>
  <si>
    <t>UKUPNO GLAVA 00302:</t>
  </si>
  <si>
    <t>GLAVA 00303:</t>
  </si>
  <si>
    <t xml:space="preserve">GLAVA  00304: </t>
  </si>
  <si>
    <t>UKUPNO GLAVA 00303:</t>
  </si>
  <si>
    <t>UKUPNO GLAVA 00304:</t>
  </si>
  <si>
    <t>UKUPNO GLAVA 00305:</t>
  </si>
  <si>
    <t>UKUPNO RAZDJEL 003:</t>
  </si>
  <si>
    <t>UKUPNO GLAVA 00401:</t>
  </si>
  <si>
    <t>UKUPNO RAZDJEL 004:</t>
  </si>
  <si>
    <t>UKUPNO:</t>
  </si>
  <si>
    <t>Naknade za rad predstav. i izvršnih tijela, povj. i slično</t>
  </si>
  <si>
    <t>Ostale intelektualne usluge-održavanje web stranice</t>
  </si>
  <si>
    <t>Potpore iz proračuna-država</t>
  </si>
  <si>
    <t>Potpore iz proračuna-županija</t>
  </si>
  <si>
    <t xml:space="preserve">Tekuće pomoći od ostalih subjekata-FRR </t>
  </si>
  <si>
    <t>Tekuće pomoći od ostalih subjekata-vodovod Šibenski</t>
  </si>
  <si>
    <t>Tekuće pomoći od ostalih subjekata-HZZ</t>
  </si>
  <si>
    <t>Ostali građevinski objekti - vodovod za Manastir</t>
  </si>
  <si>
    <t>Oborinska odvodnja-Manastir Krka</t>
  </si>
  <si>
    <t>VLASTITI KOMUNALNI POGON</t>
  </si>
  <si>
    <t>Vlastiti komunalni pogon</t>
  </si>
  <si>
    <t>Program financiranja izdataka za rad vlastitog komunalnog pogona</t>
  </si>
  <si>
    <t>Rezultat poslovanja</t>
  </si>
  <si>
    <t>Prihodi poslovanja ukupno:</t>
  </si>
  <si>
    <t>2008.</t>
  </si>
  <si>
    <t>2010.</t>
  </si>
  <si>
    <t>2011.</t>
  </si>
  <si>
    <t>2012.</t>
  </si>
  <si>
    <t>Ostale intelektualne usluge - Oprema CZ</t>
  </si>
  <si>
    <t>Uređaji, strojevi i oprema za ostale namjene - teretni kamion</t>
  </si>
  <si>
    <t>Ceste, želj. i sl. građ.objekti-modernizacija ostalih cesta</t>
  </si>
  <si>
    <t>Ostali građevinski objekti - izgradnja vodovoda</t>
  </si>
  <si>
    <t>Namjenski primici od zaduživanja</t>
  </si>
  <si>
    <t>Rashodi poslovanja ukupno:</t>
  </si>
  <si>
    <t>Tekuće pomoći od ostalih subjekata-ostalo</t>
  </si>
  <si>
    <t>Funkcijska klasifikacija: 10-Socijalna zaštita</t>
  </si>
  <si>
    <t xml:space="preserve">Ravnopravnost spolova </t>
  </si>
  <si>
    <t>Uređ., stroj. i oprema za ostale nam. - platfor. za rasvjetu</t>
  </si>
  <si>
    <t>Građ.objekti-izgradnja javne rasvjete u ul.A.Glasnovića</t>
  </si>
  <si>
    <t>Uslu. tekućeg i inv.održa.-planiranje terena odlagališta</t>
  </si>
  <si>
    <t>Ostala nemat.imov.-projekt. Dokum. za dječji vrtić</t>
  </si>
  <si>
    <t>Ceste, želj. i sl. građ.objekti-nogostup ul.A.Starčevića</t>
  </si>
  <si>
    <t>Uređaji, strojevi i oprema za ostale namjene - služ. vozilo</t>
  </si>
  <si>
    <t>Usluge tekućeg i invest.održa. prijevoznih sredstava</t>
  </si>
  <si>
    <t>08 - Rekreacija, kultura i religija</t>
  </si>
  <si>
    <t xml:space="preserve">Održavanje vodovoda </t>
  </si>
  <si>
    <t>08-Rekreacija, kultura i religija</t>
  </si>
  <si>
    <t>Tekuće donacije - HZZ Šibenik</t>
  </si>
  <si>
    <t>Spomenici</t>
  </si>
  <si>
    <t>Prijenos sredstava - provedba Projekta OGI Drniš</t>
  </si>
  <si>
    <t>Usluge tekućeg i invest. održavanja postrojenja i opreme</t>
  </si>
  <si>
    <t xml:space="preserve"> Održavanje i uređivanje javnih zelenih površina </t>
  </si>
  <si>
    <t>Sanacija divljih odlagališta na širem području općine Kistanje</t>
  </si>
  <si>
    <t xml:space="preserve"> Održavanje i uređivanje javnih zelenih površina - Javni radovi</t>
  </si>
  <si>
    <t>Službena, radna i zaštitna odjeća i obuća</t>
  </si>
  <si>
    <t>Ostali materijali za potrebe redovnog poslovanja</t>
  </si>
  <si>
    <t>Ostale zdravstvene i veterinarske usluge-liječ.pregled</t>
  </si>
  <si>
    <t xml:space="preserve">Tekuće donacije u novcu - Privrednik </t>
  </si>
  <si>
    <t>Tekuće donacije u novcu - Centar za razvoj SNV Knin</t>
  </si>
  <si>
    <t>Usluge tekućeg i invest. održ. - ceste</t>
  </si>
  <si>
    <t>Sitni inventar - Hypo banka</t>
  </si>
  <si>
    <t>Potpore iz proračuna-Ministarstvo prosvjete</t>
  </si>
  <si>
    <t>Ceste, želj. i sl. građ.objekti-Ulica Hrvatskih branitelja</t>
  </si>
  <si>
    <t>Dječje igralište - izgradnja/opremanje Kistanje</t>
  </si>
  <si>
    <t>0180</t>
  </si>
  <si>
    <t>P1000</t>
  </si>
  <si>
    <t>P2000</t>
  </si>
  <si>
    <t>P3000</t>
  </si>
  <si>
    <t>P4000</t>
  </si>
  <si>
    <t>P5000</t>
  </si>
  <si>
    <t>P6000</t>
  </si>
  <si>
    <t>P7000</t>
  </si>
  <si>
    <t>P8000</t>
  </si>
  <si>
    <t>P1100</t>
  </si>
  <si>
    <t>P1200</t>
  </si>
  <si>
    <t>P1300</t>
  </si>
  <si>
    <t>P1400</t>
  </si>
  <si>
    <t>P1500</t>
  </si>
  <si>
    <t>P1600</t>
  </si>
  <si>
    <t>P1700</t>
  </si>
  <si>
    <t>P1800</t>
  </si>
  <si>
    <t>P1900</t>
  </si>
  <si>
    <t>P2100</t>
  </si>
  <si>
    <t>P2200</t>
  </si>
  <si>
    <t>P2300</t>
  </si>
  <si>
    <t>T100001</t>
  </si>
  <si>
    <t>T100002</t>
  </si>
  <si>
    <t>T200001</t>
  </si>
  <si>
    <t>T300001</t>
  </si>
  <si>
    <t>T400001</t>
  </si>
  <si>
    <t>T400002</t>
  </si>
  <si>
    <t>T400003</t>
  </si>
  <si>
    <t>T400004</t>
  </si>
  <si>
    <t>T400005</t>
  </si>
  <si>
    <t>K400006</t>
  </si>
  <si>
    <t>K400007</t>
  </si>
  <si>
    <t>A500001</t>
  </si>
  <si>
    <t>A500002</t>
  </si>
  <si>
    <t>T600001</t>
  </si>
  <si>
    <t>T600002</t>
  </si>
  <si>
    <t>T600003</t>
  </si>
  <si>
    <t>A600004</t>
  </si>
  <si>
    <t>T600005</t>
  </si>
  <si>
    <t>K600006</t>
  </si>
  <si>
    <t>K700001</t>
  </si>
  <si>
    <t>Dječje igralište - izgradnja/opremanje Đevrske i dr.</t>
  </si>
  <si>
    <t>K700002</t>
  </si>
  <si>
    <t>K700003</t>
  </si>
  <si>
    <t>K700004</t>
  </si>
  <si>
    <t>K70004</t>
  </si>
  <si>
    <t>K700005</t>
  </si>
  <si>
    <t>T800001</t>
  </si>
  <si>
    <t>K800001</t>
  </si>
  <si>
    <t>T110001</t>
  </si>
  <si>
    <t>T120001</t>
  </si>
  <si>
    <t>T130001</t>
  </si>
  <si>
    <t>T140001</t>
  </si>
  <si>
    <t>T140002</t>
  </si>
  <si>
    <t>T140003</t>
  </si>
  <si>
    <t>T150001</t>
  </si>
  <si>
    <t>T160001</t>
  </si>
  <si>
    <t>T170001</t>
  </si>
  <si>
    <t>T180001</t>
  </si>
  <si>
    <t>T180002</t>
  </si>
  <si>
    <t>T190001</t>
  </si>
  <si>
    <t>T190002</t>
  </si>
  <si>
    <t>T210001</t>
  </si>
  <si>
    <t>P220001</t>
  </si>
  <si>
    <t>T230001</t>
  </si>
  <si>
    <t>Poticaj razvoja gospodarstva</t>
  </si>
  <si>
    <t>T400006</t>
  </si>
  <si>
    <t>Donacije i ostalih rashodi</t>
  </si>
  <si>
    <t>Poticaj poljoprivredi i ruralnom razvoju</t>
  </si>
  <si>
    <t>I.</t>
  </si>
  <si>
    <t>OPĆI DIO</t>
  </si>
  <si>
    <t>D. PRORAČUN UKUPNO</t>
  </si>
  <si>
    <t>Prihodi i primici</t>
  </si>
  <si>
    <t>Rashodi i izdaci</t>
  </si>
  <si>
    <t>Razlika - višak/manjak</t>
  </si>
  <si>
    <t>Članak 1.</t>
  </si>
  <si>
    <t>U tekuću pričuvu Proračuna izdvaja se 10.000,00 kuna.</t>
  </si>
  <si>
    <t>kako slijedi:</t>
  </si>
  <si>
    <t>Članak 4.</t>
  </si>
  <si>
    <t>Članak 5.</t>
  </si>
  <si>
    <t>Procjena</t>
  </si>
  <si>
    <t>Tekuće donacije - HGSS Šibenik</t>
  </si>
  <si>
    <t>Komunalni doprinosi i naknade</t>
  </si>
  <si>
    <t>Protokol</t>
  </si>
  <si>
    <t>Naknade za rad BO i OIP - VSNM izbori</t>
  </si>
  <si>
    <t>Bonus za uspješan rad</t>
  </si>
  <si>
    <t>Nagrade jubilarne</t>
  </si>
  <si>
    <t>Naknada za korištenje priv.automobila u služb.svrhe</t>
  </si>
  <si>
    <t>Zdravstvene usluge - zaštita na radu</t>
  </si>
  <si>
    <t>Zdravstvene usluge - sistematski pregled</t>
  </si>
  <si>
    <t>Ostale intelektualne usluge-održavanje digitalne arhive</t>
  </si>
  <si>
    <t>Ostale intelektualne usluge - raspol.poljop.zemljištem</t>
  </si>
  <si>
    <t>Ostale intelek.usluge - stručno-tehničko savjetovanje</t>
  </si>
  <si>
    <t>Tekuće donacije - antifašisti ŠKŽ</t>
  </si>
  <si>
    <t>Tekuće donacije - šibenski potrošač</t>
  </si>
  <si>
    <t>Pristojbe i naknade</t>
  </si>
  <si>
    <t>Usluge tek.i invest.održavanja-zgrade</t>
  </si>
  <si>
    <t>Rashodi za nabavu proizv.dugotrajne imovine</t>
  </si>
  <si>
    <t>Uredski objekti - uređ.prost.za opć.upravu k.č.4057/3</t>
  </si>
  <si>
    <t>Uređaji, strojevi i oprema za ostale namjene-videonadzor</t>
  </si>
  <si>
    <t>Oprema za ostale namjene - invalidska kolica</t>
  </si>
  <si>
    <t>Ostale intelektualne usluge - konzultantske usluge</t>
  </si>
  <si>
    <t>Plaće za prekovremeni rad</t>
  </si>
  <si>
    <t>Naknada za korišt.priv.automobila u služb.svrhe</t>
  </si>
  <si>
    <t>Uređaji, strojevi i oprema za ostale namjene - nadstrešnice</t>
  </si>
  <si>
    <t>Uređaji, strojevi i oprema za ostale namjene - dj.igr.Đevrske</t>
  </si>
  <si>
    <t>Ceste, želj. i sl. građ.objekti - nogostup Đevrske-nadzor</t>
  </si>
  <si>
    <t>Nogostup ul. A.Starčevića - nadzor</t>
  </si>
  <si>
    <t>Prometnice i odvodnja Novo naselje Kistanje 1</t>
  </si>
  <si>
    <t>ŽC 6070 do s.Mandići i A.Starčevića do vodotornja</t>
  </si>
  <si>
    <t>S.Pavići-Nožice-Bjelanovići</t>
  </si>
  <si>
    <t>ŽC 6070 do s.Mandići i A.Star. do vodotornja-nadzor</t>
  </si>
  <si>
    <t>Ostale intelektualne usluge-projektna dokumentacija</t>
  </si>
  <si>
    <t>Uklanjanje azbestnog otpada</t>
  </si>
  <si>
    <t>Ostale zdravstvene i veterinarske usluge - cjepivo</t>
  </si>
  <si>
    <t>Ostale zdravstvene usluge - sistematski pregled</t>
  </si>
  <si>
    <t>Proračun Općine Kistanje za 2012. godinu u daljnjem tekstu Proračuna, sastoji se od:</t>
  </si>
  <si>
    <t>Prihodi i rashodi te primici i izdaci po ekonomskoj klasifikaciji utvrđuju se u Računu prihoda i rashoda i Računu financiranja za 2012. godinu</t>
  </si>
  <si>
    <t xml:space="preserve">Procjena </t>
  </si>
  <si>
    <t>Naknada troškova osobama izvan radnog odnosa</t>
  </si>
  <si>
    <t>Nak.troš.sl.puta osobama koje nisu u radnom odnosu</t>
  </si>
  <si>
    <t>Nak.ostalih troš. osobama koje nisu u radnom odnosu</t>
  </si>
  <si>
    <t>Uredski objekti - k.č.4057/4 - nadzor</t>
  </si>
  <si>
    <t>Tekuće pomoći od ostalih subjekata -SNV</t>
  </si>
  <si>
    <t>Potpore iz proračuna-parlamentarni izbori</t>
  </si>
  <si>
    <t>Naknade troš. osobama izvan radnog odnosa</t>
  </si>
  <si>
    <t>Tošići - Ćakići, Đevrske</t>
  </si>
  <si>
    <t>Sv.Ilija - Ardalići, Đevrske</t>
  </si>
  <si>
    <t>L.C.Vukići - Ćuk - Trtice, Biovičino selo</t>
  </si>
  <si>
    <t>Nadzor - modern.neraz.cesta</t>
  </si>
  <si>
    <t>Potpore iz proračuna-Min.za zaš.okoliša</t>
  </si>
  <si>
    <t>Ostali građ. objekti - produžetak vod.mreže Gornji Ležaići</t>
  </si>
  <si>
    <t>Dječji vrtić - opremanje</t>
  </si>
  <si>
    <t>Prometna signalizacija</t>
  </si>
  <si>
    <t>Uredska oprema - dječji vrtić</t>
  </si>
  <si>
    <t>Uređaji, strojevi i oprema za ostale namjene - kontejneri</t>
  </si>
  <si>
    <t>Ostala nemat.imov.-glavni i izvedb.proj. Ul.Hrv.branitelja</t>
  </si>
  <si>
    <t>Ostala nemat.imov.-troškovnik za izv.radova-ul.Hrv.branitelja</t>
  </si>
  <si>
    <t>Ostale intelektualne usluge - osposobljavanje</t>
  </si>
  <si>
    <t>Modernizacija neraz.cesta - Korolije - Vujasinovići</t>
  </si>
  <si>
    <t>Modernizacija neraz.cesta - Gornji Ležaići</t>
  </si>
  <si>
    <t>Ceste, želj. i sl. građ.objekti-Šubićeva ulica</t>
  </si>
  <si>
    <t>Ceste, želj. i sl. građ.objekti-Ulica Nikole Tesle</t>
  </si>
  <si>
    <t>Uređaji, str. i oprema za ostale namjene - pres-kontejner</t>
  </si>
  <si>
    <t>Nak.građ.i kućan. na temelju osiguranja</t>
  </si>
  <si>
    <t>Stipendije i školarine</t>
  </si>
  <si>
    <t>Ostali nespom.građ.obj. - lokve</t>
  </si>
  <si>
    <t>Ceste, želj. i sl. građ.objekti-Zvonimirova ulica</t>
  </si>
  <si>
    <t>Ostali građ. objekti - produžetak vod.mreže Parčići</t>
  </si>
  <si>
    <t>Predsjednik</t>
  </si>
  <si>
    <t>III. PLAN RAZVOJNIH PROGRAMA</t>
  </si>
  <si>
    <t>Plan 2011.</t>
  </si>
  <si>
    <t>Rashodi poslovanja za nefinancijsku imovinu</t>
  </si>
  <si>
    <t>Članak 6.</t>
  </si>
  <si>
    <t>Plan 2013.</t>
  </si>
  <si>
    <t>Plan 2014.</t>
  </si>
  <si>
    <t>Plan 2012.</t>
  </si>
  <si>
    <t>2/1</t>
  </si>
  <si>
    <t>3/2</t>
  </si>
  <si>
    <t>3/1</t>
  </si>
  <si>
    <t>Ostali nespomenuti građ.objekti - sanacija lokvi</t>
  </si>
  <si>
    <t>Ostala nematerijalna proizvedena imovina-prostorno planiranje</t>
  </si>
  <si>
    <t>PLANIRANO</t>
  </si>
  <si>
    <t>I.IZMJENE</t>
  </si>
  <si>
    <t>INDEKS</t>
  </si>
  <si>
    <t>PLAN</t>
  </si>
  <si>
    <t>OPIS</t>
  </si>
  <si>
    <t>Broj konta</t>
  </si>
  <si>
    <t>Naknade - lokalni izbori</t>
  </si>
  <si>
    <t>Naknade - referendum</t>
  </si>
  <si>
    <t>Putni trošak - referendum</t>
  </si>
  <si>
    <t>Putni trošak - lokalni izbori</t>
  </si>
  <si>
    <t>Porez na dobit</t>
  </si>
  <si>
    <t>Tekuće pomoći od ostalih subjekata-HZZ vježbenik</t>
  </si>
  <si>
    <t>Tekuće pomoći od ostalih subjekata-žup.sud</t>
  </si>
  <si>
    <t xml:space="preserve">           OPĆINE KISTANJE (III)</t>
  </si>
  <si>
    <t>I. Opći dio</t>
  </si>
  <si>
    <t xml:space="preserve">                        Članak 1.</t>
  </si>
  <si>
    <t>IZMJENE I DOPUNE PRORAČUNA</t>
  </si>
  <si>
    <t>Proračun Općine Kistanje za 2012.g., u daljnjem tekstu Proračuna, mijenja se i glasi:</t>
  </si>
  <si>
    <t xml:space="preserve">          Članak 2.</t>
  </si>
  <si>
    <t xml:space="preserve">          Članak 3.</t>
  </si>
  <si>
    <t>II. POSEBNI DIO PRORAČUNA</t>
  </si>
  <si>
    <t>Marko Sladaković</t>
  </si>
  <si>
    <t>I.Izmjene</t>
  </si>
  <si>
    <t>%</t>
  </si>
  <si>
    <t>I. Izmjene</t>
  </si>
  <si>
    <t>Ostali građ. objekti - vod.mreža Smrdelji</t>
  </si>
  <si>
    <t>Ostala nemat.imovina-proj. dokument. za vodovod Ležajići i Smrdelje</t>
  </si>
  <si>
    <t xml:space="preserve"> </t>
  </si>
  <si>
    <t>Potpore iz proračuna-Min.soc.pol.i mladih</t>
  </si>
  <si>
    <t>Rashodi za nabavu neproizvedene dugotrajne imovine</t>
  </si>
  <si>
    <t>Oprema</t>
  </si>
  <si>
    <t>Izdaci za dane zajmove trg.druš.u javnom sektoru</t>
  </si>
  <si>
    <t>Dani zajmovi trg.druš. u javnom sektoru - dugoročni</t>
  </si>
  <si>
    <t>Izdaci za dane zajmove trg.društvima</t>
  </si>
  <si>
    <t>Dani zajmovi trg.druš.u jav.sek.-dugoročni</t>
  </si>
  <si>
    <t>L.C. Masnikose</t>
  </si>
  <si>
    <t>L.C. Masnikose - nadzor</t>
  </si>
  <si>
    <t>RAZLIKA-MANJAK/VIŠAK</t>
  </si>
  <si>
    <t>Ostale intel. usluge - proj.dokum.za poduz.inkubator</t>
  </si>
  <si>
    <t>Potpore iz proračuna-MRRFEU</t>
  </si>
  <si>
    <t>Ostali građevinski objekti - autokamp Kistanje</t>
  </si>
  <si>
    <t>Tekuće donacije u novcu - Bogoslovija</t>
  </si>
  <si>
    <t>Potpore iz proračuna - Ministarstvo turizma</t>
  </si>
  <si>
    <t>U Planu razvojnih programa, tabele se mijenjaju i glase:</t>
  </si>
  <si>
    <t>Sanacija i održavanje septičkih jama</t>
  </si>
  <si>
    <t>korisnicima u dijelu proračuna kako slijedi:</t>
  </si>
  <si>
    <t>Usluge tekućeg i invest. održ.cesta - čišćenje snijega</t>
  </si>
  <si>
    <t>Ove Prve izmjene i dopune proračuna Općine Kistanje za 2012.g. stupaju  na snagu danom donošenja, objavit će se u "Službenom vjesniku Šibensko-kninske županije", a primjenjuju se</t>
  </si>
  <si>
    <t>od 01.siječnja 2012. do 31.prosinca 2012.g.</t>
  </si>
  <si>
    <t>Sitni inventar</t>
  </si>
  <si>
    <t>Bonus</t>
  </si>
  <si>
    <t>II. Izmjene</t>
  </si>
  <si>
    <t xml:space="preserve">                     OPĆINE KISTANJE (II)</t>
  </si>
  <si>
    <t>II.IZMJENE</t>
  </si>
  <si>
    <t>Na temelju članka 7.i 39.stavka 2. Zakona o proračunu ("Narodne novine",broj 87/08) i članka  32. Statuta</t>
  </si>
  <si>
    <t>Općine Kistanje ("Službeni vjesnik Šibensko-kninske županije, broj 8/09. i 15/10), Općinsko vijeće Općine</t>
  </si>
  <si>
    <t xml:space="preserve">Komunalne usluge - VD sanacija odlagališta </t>
  </si>
  <si>
    <t>Komunalne usluge - VD sanitarno-fekalna kanal.</t>
  </si>
  <si>
    <t>Kanalizacija - B.Selo</t>
  </si>
  <si>
    <t>II.Izmjene</t>
  </si>
  <si>
    <t>Projektna dokumentacija za poduzetnički centar Krka</t>
  </si>
  <si>
    <t>za 2012.</t>
  </si>
  <si>
    <t>Kistanje na 28.sjednici, od 03.prosinca  2012.godine, donosi</t>
  </si>
  <si>
    <t>U Proračunu Općine Kistanje za 2012.godinu ("Službeni vjesnik Šibensko-kninske županije,br.14/11 i 9/12)</t>
  </si>
  <si>
    <t>pod I. Opći dio mijenja se i glasi:</t>
  </si>
  <si>
    <t>Prihodi i rashodi te primici i izdaci po ekonomskoj klasifikaciji utvrđuju se u Računu prihoda i rashoda i</t>
  </si>
  <si>
    <t>i Računu financiranja za 2012.godinu, kako slijedi:</t>
  </si>
  <si>
    <t>U Posebnom dijelu Prvih izmjena i dopuna Proračuna Općine Kistanje  za 2012.g. rashodi iskazani prema programskoj, ekonomskoj i funkcijskoj klasifikaciji raspoređuju se po nositeljima i</t>
  </si>
  <si>
    <t>KLASA:400-06/12-01/8</t>
  </si>
  <si>
    <t>Kistanje ,03.prosinca  2012.g.</t>
  </si>
  <si>
    <t>OPĆINSKO VIJEĆE OPĆINE KISTANJE</t>
  </si>
  <si>
    <t>URBROJ:2182/16-01-12-3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</si>
</sst>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</numFmts>
  <fonts count="5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0"/>
    </font>
    <font>
      <b/>
      <sz val="10"/>
      <name val="Arial"/>
      <family val="2"/>
    </font>
    <font>
      <b/>
      <i/>
      <sz val="8"/>
      <name val="Arial"/>
      <family val="0"/>
    </font>
    <font>
      <i/>
      <sz val="8"/>
      <name val="Arial"/>
      <family val="0"/>
    </font>
    <font>
      <sz val="11"/>
      <color indexed="10"/>
      <name val="Arial"/>
      <family val="0"/>
    </font>
    <font>
      <sz val="11"/>
      <name val="Arial"/>
      <family val="0"/>
    </font>
    <font>
      <b/>
      <sz val="8"/>
      <color indexed="10"/>
      <name val="Arial"/>
      <family val="0"/>
    </font>
    <font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b/>
      <i/>
      <sz val="10"/>
      <name val="Arial"/>
      <family val="2"/>
    </font>
    <font>
      <i/>
      <sz val="9"/>
      <name val="Arial"/>
      <family val="0"/>
    </font>
    <font>
      <b/>
      <i/>
      <sz val="9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9" fontId="1" fillId="33" borderId="10" xfId="50" applyFont="1" applyFill="1" applyBorder="1" applyAlignment="1">
      <alignment/>
    </xf>
    <xf numFmtId="13" fontId="1" fillId="33" borderId="10" xfId="5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36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3" fontId="1" fillId="38" borderId="0" xfId="0" applyNumberFormat="1" applyFont="1" applyFill="1" applyAlignment="1">
      <alignment/>
    </xf>
    <xf numFmtId="0" fontId="1" fillId="39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39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39" borderId="17" xfId="0" applyFont="1" applyFill="1" applyBorder="1" applyAlignment="1">
      <alignment/>
    </xf>
    <xf numFmtId="0" fontId="1" fillId="37" borderId="18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39" borderId="19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21" xfId="0" applyFont="1" applyFill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8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40" borderId="0" xfId="0" applyFont="1" applyFill="1" applyAlignment="1">
      <alignment/>
    </xf>
    <xf numFmtId="0" fontId="1" fillId="0" borderId="22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35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23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" fillId="34" borderId="0" xfId="0" applyNumberFormat="1" applyFont="1" applyFill="1" applyAlignment="1">
      <alignment/>
    </xf>
    <xf numFmtId="49" fontId="1" fillId="37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" fillId="0" borderId="27" xfId="0" applyFont="1" applyBorder="1" applyAlignment="1">
      <alignment/>
    </xf>
    <xf numFmtId="3" fontId="1" fillId="0" borderId="27" xfId="0" applyNumberFormat="1" applyFont="1" applyBorder="1" applyAlignment="1">
      <alignment/>
    </xf>
    <xf numFmtId="0" fontId="1" fillId="41" borderId="0" xfId="0" applyFont="1" applyFill="1" applyAlignment="1">
      <alignment/>
    </xf>
    <xf numFmtId="3" fontId="1" fillId="41" borderId="0" xfId="0" applyNumberFormat="1" applyFont="1" applyFill="1" applyAlignment="1">
      <alignment/>
    </xf>
    <xf numFmtId="0" fontId="1" fillId="41" borderId="10" xfId="0" applyFont="1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1" fillId="0" borderId="27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2" fontId="1" fillId="0" borderId="18" xfId="0" applyNumberFormat="1" applyFont="1" applyBorder="1" applyAlignment="1">
      <alignment/>
    </xf>
    <xf numFmtId="0" fontId="3" fillId="37" borderId="18" xfId="0" applyFont="1" applyFill="1" applyBorder="1" applyAlignment="1">
      <alignment/>
    </xf>
    <xf numFmtId="3" fontId="3" fillId="37" borderId="18" xfId="0" applyNumberFormat="1" applyFont="1" applyFill="1" applyBorder="1" applyAlignment="1">
      <alignment/>
    </xf>
    <xf numFmtId="3" fontId="3" fillId="37" borderId="18" xfId="0" applyNumberFormat="1" applyFont="1" applyFill="1" applyBorder="1" applyAlignment="1">
      <alignment/>
    </xf>
    <xf numFmtId="2" fontId="1" fillId="37" borderId="1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3" fontId="3" fillId="37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2" fontId="1" fillId="37" borderId="0" xfId="0" applyNumberFormat="1" applyFont="1" applyFill="1" applyAlignment="1">
      <alignment/>
    </xf>
    <xf numFmtId="2" fontId="3" fillId="37" borderId="18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3" fontId="3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2" fontId="1" fillId="36" borderId="0" xfId="0" applyNumberFormat="1" applyFont="1" applyFill="1" applyAlignment="1">
      <alignment/>
    </xf>
    <xf numFmtId="3" fontId="1" fillId="0" borderId="13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3" fillId="37" borderId="27" xfId="0" applyFont="1" applyFill="1" applyBorder="1" applyAlignment="1">
      <alignment/>
    </xf>
    <xf numFmtId="3" fontId="3" fillId="37" borderId="27" xfId="0" applyNumberFormat="1" applyFont="1" applyFill="1" applyBorder="1" applyAlignment="1">
      <alignment/>
    </xf>
    <xf numFmtId="0" fontId="3" fillId="38" borderId="28" xfId="0" applyFont="1" applyFill="1" applyBorder="1" applyAlignment="1">
      <alignment/>
    </xf>
    <xf numFmtId="3" fontId="3" fillId="38" borderId="28" xfId="0" applyNumberFormat="1" applyFont="1" applyFill="1" applyBorder="1" applyAlignment="1">
      <alignment/>
    </xf>
    <xf numFmtId="3" fontId="3" fillId="38" borderId="28" xfId="0" applyNumberFormat="1" applyFont="1" applyFill="1" applyBorder="1" applyAlignment="1">
      <alignment/>
    </xf>
    <xf numFmtId="2" fontId="3" fillId="38" borderId="28" xfId="0" applyNumberFormat="1" applyFont="1" applyFill="1" applyBorder="1" applyAlignment="1">
      <alignment/>
    </xf>
    <xf numFmtId="0" fontId="3" fillId="39" borderId="17" xfId="0" applyFont="1" applyFill="1" applyBorder="1" applyAlignment="1">
      <alignment/>
    </xf>
    <xf numFmtId="3" fontId="3" fillId="39" borderId="17" xfId="0" applyNumberFormat="1" applyFont="1" applyFill="1" applyBorder="1" applyAlignment="1">
      <alignment/>
    </xf>
    <xf numFmtId="3" fontId="3" fillId="39" borderId="17" xfId="0" applyNumberFormat="1" applyFont="1" applyFill="1" applyBorder="1" applyAlignment="1">
      <alignment/>
    </xf>
    <xf numFmtId="2" fontId="1" fillId="39" borderId="17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3" fontId="1" fillId="39" borderId="0" xfId="0" applyNumberFormat="1" applyFont="1" applyFill="1" applyAlignment="1">
      <alignment/>
    </xf>
    <xf numFmtId="3" fontId="3" fillId="39" borderId="0" xfId="0" applyNumberFormat="1" applyFont="1" applyFill="1" applyAlignment="1">
      <alignment/>
    </xf>
    <xf numFmtId="2" fontId="1" fillId="39" borderId="0" xfId="0" applyNumberFormat="1" applyFont="1" applyFill="1" applyAlignment="1">
      <alignment/>
    </xf>
    <xf numFmtId="3" fontId="1" fillId="38" borderId="0" xfId="0" applyNumberFormat="1" applyFont="1" applyFill="1" applyAlignment="1">
      <alignment/>
    </xf>
    <xf numFmtId="3" fontId="3" fillId="38" borderId="0" xfId="0" applyNumberFormat="1" applyFont="1" applyFill="1" applyAlignment="1">
      <alignment/>
    </xf>
    <xf numFmtId="2" fontId="1" fillId="38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6" fillId="0" borderId="12" xfId="0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0" fontId="3" fillId="37" borderId="29" xfId="0" applyFont="1" applyFill="1" applyBorder="1" applyAlignment="1">
      <alignment/>
    </xf>
    <xf numFmtId="3" fontId="3" fillId="37" borderId="29" xfId="0" applyNumberFormat="1" applyFont="1" applyFill="1" applyBorder="1" applyAlignment="1">
      <alignment/>
    </xf>
    <xf numFmtId="3" fontId="3" fillId="37" borderId="29" xfId="0" applyNumberFormat="1" applyFont="1" applyFill="1" applyBorder="1" applyAlignment="1">
      <alignment/>
    </xf>
    <xf numFmtId="2" fontId="3" fillId="37" borderId="29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41" borderId="0" xfId="0" applyNumberFormat="1" applyFont="1" applyFill="1" applyAlignment="1">
      <alignment/>
    </xf>
    <xf numFmtId="2" fontId="1" fillId="41" borderId="0" xfId="0" applyNumberFormat="1" applyFont="1" applyFill="1" applyAlignment="1">
      <alignment/>
    </xf>
    <xf numFmtId="0" fontId="3" fillId="41" borderId="10" xfId="0" applyFont="1" applyFill="1" applyBorder="1" applyAlignment="1">
      <alignment/>
    </xf>
    <xf numFmtId="3" fontId="3" fillId="41" borderId="10" xfId="0" applyNumberFormat="1" applyFont="1" applyFill="1" applyBorder="1" applyAlignment="1">
      <alignment/>
    </xf>
    <xf numFmtId="3" fontId="3" fillId="41" borderId="10" xfId="0" applyNumberFormat="1" applyFont="1" applyFill="1" applyBorder="1" applyAlignment="1">
      <alignment/>
    </xf>
    <xf numFmtId="2" fontId="1" fillId="41" borderId="10" xfId="0" applyNumberFormat="1" applyFont="1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0" fontId="3" fillId="41" borderId="29" xfId="0" applyFont="1" applyFill="1" applyBorder="1" applyAlignment="1">
      <alignment/>
    </xf>
    <xf numFmtId="3" fontId="3" fillId="41" borderId="29" xfId="0" applyNumberFormat="1" applyFont="1" applyFill="1" applyBorder="1" applyAlignment="1">
      <alignment/>
    </xf>
    <xf numFmtId="3" fontId="3" fillId="41" borderId="29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2" fontId="3" fillId="41" borderId="29" xfId="0" applyNumberFormat="1" applyFont="1" applyFill="1" applyBorder="1" applyAlignment="1">
      <alignment/>
    </xf>
    <xf numFmtId="2" fontId="3" fillId="38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3" fontId="4" fillId="37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4" fillId="38" borderId="0" xfId="0" applyNumberFormat="1" applyFont="1" applyFill="1" applyAlignment="1">
      <alignment/>
    </xf>
    <xf numFmtId="3" fontId="4" fillId="36" borderId="0" xfId="0" applyNumberFormat="1" applyFont="1" applyFill="1" applyAlignment="1">
      <alignment/>
    </xf>
    <xf numFmtId="0" fontId="1" fillId="37" borderId="25" xfId="0" applyFont="1" applyFill="1" applyBorder="1" applyAlignment="1">
      <alignment/>
    </xf>
    <xf numFmtId="3" fontId="3" fillId="37" borderId="25" xfId="0" applyNumberFormat="1" applyFont="1" applyFill="1" applyBorder="1" applyAlignment="1">
      <alignment/>
    </xf>
    <xf numFmtId="2" fontId="3" fillId="37" borderId="25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27" xfId="0" applyNumberFormat="1" applyFont="1" applyFill="1" applyBorder="1" applyAlignment="1">
      <alignment/>
    </xf>
    <xf numFmtId="3" fontId="3" fillId="37" borderId="24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38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7" fillId="36" borderId="0" xfId="0" applyFont="1" applyFill="1" applyAlignment="1">
      <alignment/>
    </xf>
    <xf numFmtId="3" fontId="4" fillId="39" borderId="0" xfId="0" applyNumberFormat="1" applyFont="1" applyFill="1" applyAlignment="1">
      <alignment/>
    </xf>
    <xf numFmtId="0" fontId="3" fillId="39" borderId="19" xfId="0" applyFont="1" applyFill="1" applyBorder="1" applyAlignment="1">
      <alignment/>
    </xf>
    <xf numFmtId="3" fontId="3" fillId="39" borderId="19" xfId="0" applyNumberFormat="1" applyFont="1" applyFill="1" applyBorder="1" applyAlignment="1">
      <alignment/>
    </xf>
    <xf numFmtId="3" fontId="1" fillId="39" borderId="19" xfId="0" applyNumberFormat="1" applyFont="1" applyFill="1" applyBorder="1" applyAlignment="1">
      <alignment/>
    </xf>
    <xf numFmtId="2" fontId="1" fillId="39" borderId="19" xfId="0" applyNumberFormat="1" applyFont="1" applyFill="1" applyBorder="1" applyAlignment="1">
      <alignment/>
    </xf>
    <xf numFmtId="0" fontId="3" fillId="36" borderId="32" xfId="0" applyFont="1" applyFill="1" applyBorder="1" applyAlignment="1">
      <alignment/>
    </xf>
    <xf numFmtId="3" fontId="3" fillId="36" borderId="20" xfId="0" applyNumberFormat="1" applyFont="1" applyFill="1" applyBorder="1" applyAlignment="1">
      <alignment/>
    </xf>
    <xf numFmtId="3" fontId="3" fillId="36" borderId="2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37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2" xfId="0" applyBorder="1" applyAlignment="1">
      <alignment/>
    </xf>
    <xf numFmtId="0" fontId="12" fillId="0" borderId="12" xfId="0" applyFont="1" applyBorder="1" applyAlignment="1">
      <alignment horizontal="right" wrapText="1"/>
    </xf>
    <xf numFmtId="0" fontId="5" fillId="0" borderId="12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2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3" xfId="0" applyFont="1" applyBorder="1" applyAlignment="1">
      <alignment/>
    </xf>
    <xf numFmtId="3" fontId="12" fillId="0" borderId="23" xfId="0" applyNumberFormat="1" applyFont="1" applyFill="1" applyBorder="1" applyAlignment="1">
      <alignment/>
    </xf>
    <xf numFmtId="3" fontId="13" fillId="0" borderId="2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9" fontId="13" fillId="0" borderId="10" xfId="0" applyNumberFormat="1" applyFont="1" applyFill="1" applyBorder="1" applyAlignment="1">
      <alignment/>
    </xf>
    <xf numFmtId="0" fontId="14" fillId="0" borderId="0" xfId="0" applyFont="1" applyAlignment="1">
      <alignment/>
    </xf>
    <xf numFmtId="3" fontId="14" fillId="34" borderId="10" xfId="0" applyNumberFormat="1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3" fontId="14" fillId="34" borderId="13" xfId="0" applyNumberFormat="1" applyFont="1" applyFill="1" applyBorder="1" applyAlignment="1">
      <alignment/>
    </xf>
    <xf numFmtId="0" fontId="14" fillId="34" borderId="13" xfId="0" applyFont="1" applyFill="1" applyBorder="1" applyAlignment="1">
      <alignment/>
    </xf>
    <xf numFmtId="0" fontId="15" fillId="34" borderId="13" xfId="0" applyFont="1" applyFill="1" applyBorder="1" applyAlignment="1">
      <alignment/>
    </xf>
    <xf numFmtId="16" fontId="14" fillId="34" borderId="13" xfId="50" applyNumberFormat="1" applyFont="1" applyFill="1" applyBorder="1" applyAlignment="1">
      <alignment/>
    </xf>
    <xf numFmtId="9" fontId="14" fillId="34" borderId="13" xfId="50" applyFont="1" applyFill="1" applyBorder="1" applyAlignment="1">
      <alignment/>
    </xf>
    <xf numFmtId="13" fontId="14" fillId="34" borderId="13" xfId="5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3" fontId="14" fillId="33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12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26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16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26" xfId="0" applyFont="1" applyBorder="1" applyAlignment="1">
      <alignment/>
    </xf>
    <xf numFmtId="0" fontId="17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26" xfId="0" applyFont="1" applyBorder="1" applyAlignment="1">
      <alignment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9" fontId="13" fillId="0" borderId="10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9" fontId="1" fillId="33" borderId="11" xfId="5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16" fontId="1" fillId="33" borderId="12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1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34" borderId="18" xfId="0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0" fontId="3" fillId="35" borderId="18" xfId="0" applyFont="1" applyFill="1" applyBorder="1" applyAlignment="1">
      <alignment/>
    </xf>
    <xf numFmtId="3" fontId="3" fillId="35" borderId="18" xfId="0" applyNumberFormat="1" applyFont="1" applyFill="1" applyBorder="1" applyAlignment="1">
      <alignment/>
    </xf>
    <xf numFmtId="0" fontId="5" fillId="0" borderId="33" xfId="0" applyFont="1" applyFill="1" applyBorder="1" applyAlignment="1">
      <alignment/>
    </xf>
    <xf numFmtId="3" fontId="5" fillId="0" borderId="33" xfId="0" applyNumberFormat="1" applyFont="1" applyFill="1" applyBorder="1" applyAlignment="1">
      <alignment/>
    </xf>
    <xf numFmtId="0" fontId="5" fillId="0" borderId="34" xfId="0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2" fontId="1" fillId="0" borderId="0" xfId="50" applyNumberFormat="1" applyFont="1" applyFill="1" applyBorder="1" applyAlignment="1">
      <alignment horizontal="right"/>
    </xf>
    <xf numFmtId="2" fontId="3" fillId="0" borderId="0" xfId="50" applyNumberFormat="1" applyFont="1" applyFill="1" applyBorder="1" applyAlignment="1">
      <alignment horizontal="right"/>
    </xf>
    <xf numFmtId="2" fontId="1" fillId="0" borderId="0" xfId="50" applyNumberFormat="1" applyFont="1" applyAlignment="1">
      <alignment/>
    </xf>
    <xf numFmtId="2" fontId="1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13" fillId="0" borderId="10" xfId="0" applyNumberFormat="1" applyFont="1" applyFill="1" applyBorder="1" applyAlignment="1">
      <alignment/>
    </xf>
    <xf numFmtId="9" fontId="3" fillId="0" borderId="0" xfId="0" applyNumberFormat="1" applyFont="1" applyFill="1" applyAlignment="1">
      <alignment horizontal="right"/>
    </xf>
    <xf numFmtId="9" fontId="1" fillId="0" borderId="0" xfId="0" applyNumberFormat="1" applyFont="1" applyFill="1" applyAlignment="1">
      <alignment horizontal="right"/>
    </xf>
    <xf numFmtId="9" fontId="1" fillId="0" borderId="0" xfId="0" applyNumberFormat="1" applyFont="1" applyFill="1" applyBorder="1" applyAlignment="1">
      <alignment horizontal="right"/>
    </xf>
    <xf numFmtId="9" fontId="1" fillId="0" borderId="0" xfId="50" applyNumberFormat="1" applyFont="1" applyFill="1" applyBorder="1" applyAlignment="1">
      <alignment horizontal="right"/>
    </xf>
    <xf numFmtId="9" fontId="5" fillId="34" borderId="0" xfId="0" applyNumberFormat="1" applyFont="1" applyFill="1" applyAlignment="1">
      <alignment horizontal="right"/>
    </xf>
    <xf numFmtId="9" fontId="1" fillId="39" borderId="0" xfId="0" applyNumberFormat="1" applyFont="1" applyFill="1" applyAlignment="1">
      <alignment horizontal="right"/>
    </xf>
    <xf numFmtId="9" fontId="1" fillId="38" borderId="0" xfId="0" applyNumberFormat="1" applyFont="1" applyFill="1" applyAlignment="1">
      <alignment horizontal="right"/>
    </xf>
    <xf numFmtId="9" fontId="1" fillId="36" borderId="0" xfId="0" applyNumberFormat="1" applyFont="1" applyFill="1" applyAlignment="1">
      <alignment horizontal="right"/>
    </xf>
    <xf numFmtId="9" fontId="1" fillId="37" borderId="0" xfId="0" applyNumberFormat="1" applyFont="1" applyFill="1" applyAlignment="1">
      <alignment horizontal="right"/>
    </xf>
    <xf numFmtId="9" fontId="3" fillId="0" borderId="10" xfId="50" applyNumberFormat="1" applyFont="1" applyFill="1" applyBorder="1" applyAlignment="1">
      <alignment horizontal="right"/>
    </xf>
    <xf numFmtId="9" fontId="1" fillId="0" borderId="10" xfId="50" applyNumberFormat="1" applyFont="1" applyFill="1" applyBorder="1" applyAlignment="1">
      <alignment horizontal="right"/>
    </xf>
    <xf numFmtId="9" fontId="1" fillId="0" borderId="14" xfId="50" applyNumberFormat="1" applyFont="1" applyFill="1" applyBorder="1" applyAlignment="1">
      <alignment horizontal="right"/>
    </xf>
    <xf numFmtId="9" fontId="3" fillId="37" borderId="18" xfId="50" applyNumberFormat="1" applyFont="1" applyFill="1" applyBorder="1" applyAlignment="1">
      <alignment horizontal="right"/>
    </xf>
    <xf numFmtId="9" fontId="3" fillId="37" borderId="0" xfId="0" applyNumberFormat="1" applyFont="1" applyFill="1" applyAlignment="1">
      <alignment horizontal="right"/>
    </xf>
    <xf numFmtId="9" fontId="3" fillId="0" borderId="0" xfId="0" applyNumberFormat="1" applyFont="1" applyFill="1" applyBorder="1" applyAlignment="1">
      <alignment horizontal="right"/>
    </xf>
    <xf numFmtId="9" fontId="3" fillId="36" borderId="0" xfId="0" applyNumberFormat="1" applyFont="1" applyFill="1" applyAlignment="1">
      <alignment horizontal="right"/>
    </xf>
    <xf numFmtId="9" fontId="3" fillId="38" borderId="28" xfId="50" applyNumberFormat="1" applyFont="1" applyFill="1" applyBorder="1" applyAlignment="1">
      <alignment horizontal="right"/>
    </xf>
    <xf numFmtId="9" fontId="3" fillId="39" borderId="17" xfId="50" applyNumberFormat="1" applyFont="1" applyFill="1" applyBorder="1" applyAlignment="1">
      <alignment horizontal="right"/>
    </xf>
    <xf numFmtId="9" fontId="1" fillId="0" borderId="27" xfId="50" applyNumberFormat="1" applyFont="1" applyFill="1" applyBorder="1" applyAlignment="1">
      <alignment horizontal="right"/>
    </xf>
    <xf numFmtId="9" fontId="3" fillId="37" borderId="29" xfId="50" applyNumberFormat="1" applyFont="1" applyFill="1" applyBorder="1" applyAlignment="1">
      <alignment horizontal="right"/>
    </xf>
    <xf numFmtId="9" fontId="3" fillId="0" borderId="10" xfId="0" applyNumberFormat="1" applyFont="1" applyFill="1" applyBorder="1" applyAlignment="1">
      <alignment horizontal="right"/>
    </xf>
    <xf numFmtId="9" fontId="1" fillId="0" borderId="10" xfId="0" applyNumberFormat="1" applyFont="1" applyFill="1" applyBorder="1" applyAlignment="1">
      <alignment horizontal="right"/>
    </xf>
    <xf numFmtId="9" fontId="1" fillId="0" borderId="14" xfId="0" applyNumberFormat="1" applyFont="1" applyFill="1" applyBorder="1" applyAlignment="1">
      <alignment horizontal="right"/>
    </xf>
    <xf numFmtId="9" fontId="3" fillId="37" borderId="29" xfId="0" applyNumberFormat="1" applyFont="1" applyFill="1" applyBorder="1" applyAlignment="1">
      <alignment horizontal="right"/>
    </xf>
    <xf numFmtId="9" fontId="3" fillId="0" borderId="29" xfId="0" applyNumberFormat="1" applyFont="1" applyFill="1" applyBorder="1" applyAlignment="1">
      <alignment horizontal="right"/>
    </xf>
    <xf numFmtId="9" fontId="3" fillId="0" borderId="10" xfId="0" applyNumberFormat="1" applyFont="1" applyBorder="1" applyAlignment="1">
      <alignment horizontal="right"/>
    </xf>
    <xf numFmtId="9" fontId="1" fillId="0" borderId="10" xfId="0" applyNumberFormat="1" applyFont="1" applyBorder="1" applyAlignment="1">
      <alignment horizontal="right"/>
    </xf>
    <xf numFmtId="9" fontId="3" fillId="38" borderId="28" xfId="0" applyNumberFormat="1" applyFont="1" applyFill="1" applyBorder="1" applyAlignment="1">
      <alignment horizontal="right"/>
    </xf>
    <xf numFmtId="9" fontId="3" fillId="38" borderId="0" xfId="0" applyNumberFormat="1" applyFont="1" applyFill="1" applyAlignment="1">
      <alignment horizontal="right"/>
    </xf>
    <xf numFmtId="9" fontId="1" fillId="0" borderId="18" xfId="0" applyNumberFormat="1" applyFont="1" applyFill="1" applyBorder="1" applyAlignment="1">
      <alignment horizontal="right"/>
    </xf>
    <xf numFmtId="9" fontId="3" fillId="37" borderId="25" xfId="0" applyNumberFormat="1" applyFont="1" applyFill="1" applyBorder="1" applyAlignment="1">
      <alignment horizontal="right"/>
    </xf>
    <xf numFmtId="9" fontId="3" fillId="0" borderId="10" xfId="0" applyNumberFormat="1" applyFont="1" applyFill="1" applyBorder="1" applyAlignment="1">
      <alignment horizontal="right"/>
    </xf>
    <xf numFmtId="9" fontId="1" fillId="0" borderId="10" xfId="0" applyNumberFormat="1" applyFont="1" applyFill="1" applyBorder="1" applyAlignment="1">
      <alignment horizontal="right"/>
    </xf>
    <xf numFmtId="9" fontId="3" fillId="39" borderId="17" xfId="0" applyNumberFormat="1" applyFont="1" applyFill="1" applyBorder="1" applyAlignment="1">
      <alignment horizontal="right"/>
    </xf>
    <xf numFmtId="9" fontId="3" fillId="39" borderId="0" xfId="0" applyNumberFormat="1" applyFont="1" applyFill="1" applyAlignment="1">
      <alignment horizontal="right"/>
    </xf>
    <xf numFmtId="9" fontId="5" fillId="37" borderId="0" xfId="0" applyNumberFormat="1" applyFont="1" applyFill="1" applyAlignment="1">
      <alignment horizontal="right"/>
    </xf>
    <xf numFmtId="9" fontId="3" fillId="36" borderId="20" xfId="0" applyNumberFormat="1" applyFont="1" applyFill="1" applyBorder="1" applyAlignment="1">
      <alignment horizontal="right"/>
    </xf>
    <xf numFmtId="9" fontId="0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  <xf numFmtId="9" fontId="1" fillId="0" borderId="23" xfId="0" applyNumberFormat="1" applyFont="1" applyBorder="1" applyAlignment="1">
      <alignment horizontal="right" wrapText="1"/>
    </xf>
    <xf numFmtId="9" fontId="1" fillId="0" borderId="23" xfId="0" applyNumberFormat="1" applyFont="1" applyBorder="1" applyAlignment="1">
      <alignment horizontal="right"/>
    </xf>
    <xf numFmtId="9" fontId="12" fillId="0" borderId="23" xfId="0" applyNumberFormat="1" applyFont="1" applyFill="1" applyBorder="1" applyAlignment="1">
      <alignment horizontal="right"/>
    </xf>
    <xf numFmtId="9" fontId="13" fillId="0" borderId="23" xfId="0" applyNumberFormat="1" applyFont="1" applyFill="1" applyBorder="1" applyAlignment="1">
      <alignment horizontal="right"/>
    </xf>
    <xf numFmtId="9" fontId="4" fillId="0" borderId="0" xfId="0" applyNumberFormat="1" applyFont="1" applyFill="1" applyAlignment="1">
      <alignment horizontal="right"/>
    </xf>
    <xf numFmtId="9" fontId="3" fillId="37" borderId="18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35" borderId="18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3" fontId="3" fillId="34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0" fontId="5" fillId="34" borderId="18" xfId="0" applyFont="1" applyFill="1" applyBorder="1" applyAlignment="1">
      <alignment horizontal="right"/>
    </xf>
    <xf numFmtId="9" fontId="3" fillId="0" borderId="10" xfId="50" applyFont="1" applyFill="1" applyBorder="1" applyAlignment="1">
      <alignment horizontal="right"/>
    </xf>
    <xf numFmtId="9" fontId="1" fillId="0" borderId="10" xfId="50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9" fontId="3" fillId="35" borderId="18" xfId="50" applyFont="1" applyFill="1" applyBorder="1" applyAlignment="1">
      <alignment horizontal="right"/>
    </xf>
    <xf numFmtId="9" fontId="3" fillId="0" borderId="10" xfId="50" applyFont="1" applyFill="1" applyBorder="1" applyAlignment="1">
      <alignment horizontal="right"/>
    </xf>
    <xf numFmtId="9" fontId="1" fillId="0" borderId="10" xfId="50" applyFont="1" applyFill="1" applyBorder="1" applyAlignment="1">
      <alignment horizontal="right"/>
    </xf>
    <xf numFmtId="9" fontId="3" fillId="35" borderId="10" xfId="50" applyFont="1" applyFill="1" applyBorder="1" applyAlignment="1">
      <alignment horizontal="right"/>
    </xf>
    <xf numFmtId="9" fontId="1" fillId="34" borderId="0" xfId="50" applyFont="1" applyFill="1" applyAlignment="1">
      <alignment horizontal="right"/>
    </xf>
    <xf numFmtId="9" fontId="1" fillId="35" borderId="10" xfId="5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27" xfId="0" applyNumberFormat="1" applyFont="1" applyFill="1" applyBorder="1" applyAlignment="1">
      <alignment/>
    </xf>
    <xf numFmtId="3" fontId="3" fillId="41" borderId="0" xfId="0" applyNumberFormat="1" applyFont="1" applyFill="1" applyAlignment="1">
      <alignment/>
    </xf>
    <xf numFmtId="3" fontId="3" fillId="0" borderId="12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wrapText="1"/>
    </xf>
    <xf numFmtId="0" fontId="10" fillId="0" borderId="0" xfId="0" applyFont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6" fontId="3" fillId="34" borderId="13" xfId="5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9" fontId="1" fillId="34" borderId="10" xfId="0" applyNumberFormat="1" applyFont="1" applyFill="1" applyBorder="1" applyAlignment="1">
      <alignment horizontal="right"/>
    </xf>
    <xf numFmtId="9" fontId="1" fillId="34" borderId="13" xfId="50" applyNumberFormat="1" applyFont="1" applyFill="1" applyBorder="1" applyAlignment="1">
      <alignment horizontal="right"/>
    </xf>
    <xf numFmtId="9" fontId="1" fillId="33" borderId="10" xfId="0" applyNumberFormat="1" applyFont="1" applyFill="1" applyBorder="1" applyAlignment="1">
      <alignment horizontal="right"/>
    </xf>
    <xf numFmtId="9" fontId="1" fillId="0" borderId="10" xfId="50" applyNumberFormat="1" applyFont="1" applyFill="1" applyBorder="1" applyAlignment="1">
      <alignment horizontal="right"/>
    </xf>
    <xf numFmtId="9" fontId="1" fillId="0" borderId="14" xfId="50" applyNumberFormat="1" applyFont="1" applyFill="1" applyBorder="1" applyAlignment="1">
      <alignment horizontal="right"/>
    </xf>
    <xf numFmtId="9" fontId="3" fillId="0" borderId="10" xfId="50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34" borderId="18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3" fontId="19" fillId="0" borderId="10" xfId="0" applyNumberFormat="1" applyFont="1" applyBorder="1" applyAlignment="1">
      <alignment/>
    </xf>
    <xf numFmtId="3" fontId="19" fillId="34" borderId="10" xfId="0" applyNumberFormat="1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2" fillId="35" borderId="18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19" fillId="34" borderId="0" xfId="0" applyNumberFormat="1" applyFont="1" applyFill="1" applyAlignment="1">
      <alignment/>
    </xf>
    <xf numFmtId="3" fontId="19" fillId="35" borderId="1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6" fontId="19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19" fillId="39" borderId="0" xfId="0" applyFont="1" applyFill="1" applyAlignment="1">
      <alignment/>
    </xf>
    <xf numFmtId="0" fontId="19" fillId="38" borderId="0" xfId="0" applyFont="1" applyFill="1" applyAlignment="1">
      <alignment/>
    </xf>
    <xf numFmtId="0" fontId="19" fillId="36" borderId="0" xfId="0" applyFont="1" applyFill="1" applyAlignment="1">
      <alignment/>
    </xf>
    <xf numFmtId="0" fontId="19" fillId="37" borderId="0" xfId="0" applyFont="1" applyFill="1" applyAlignment="1">
      <alignment/>
    </xf>
    <xf numFmtId="3" fontId="2" fillId="0" borderId="10" xfId="0" applyNumberFormat="1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2" fillId="37" borderId="18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2" fillId="37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2" fillId="36" borderId="0" xfId="0" applyNumberFormat="1" applyFont="1" applyFill="1" applyAlignment="1">
      <alignment/>
    </xf>
    <xf numFmtId="3" fontId="19" fillId="0" borderId="13" xfId="0" applyNumberFormat="1" applyFont="1" applyFill="1" applyBorder="1" applyAlignment="1">
      <alignment/>
    </xf>
    <xf numFmtId="3" fontId="2" fillId="38" borderId="28" xfId="0" applyNumberFormat="1" applyFont="1" applyFill="1" applyBorder="1" applyAlignment="1">
      <alignment/>
    </xf>
    <xf numFmtId="3" fontId="2" fillId="39" borderId="17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19" fillId="39" borderId="0" xfId="0" applyNumberFormat="1" applyFont="1" applyFill="1" applyAlignment="1">
      <alignment/>
    </xf>
    <xf numFmtId="3" fontId="19" fillId="38" borderId="0" xfId="0" applyNumberFormat="1" applyFont="1" applyFill="1" applyAlignment="1">
      <alignment/>
    </xf>
    <xf numFmtId="3" fontId="19" fillId="36" borderId="0" xfId="0" applyNumberFormat="1" applyFont="1" applyFill="1" applyAlignment="1">
      <alignment/>
    </xf>
    <xf numFmtId="3" fontId="19" fillId="37" borderId="0" xfId="0" applyNumberFormat="1" applyFont="1" applyFill="1" applyAlignment="1">
      <alignment/>
    </xf>
    <xf numFmtId="3" fontId="19" fillId="0" borderId="27" xfId="0" applyNumberFormat="1" applyFont="1" applyFill="1" applyBorder="1" applyAlignment="1">
      <alignment/>
    </xf>
    <xf numFmtId="3" fontId="2" fillId="37" borderId="29" xfId="0" applyNumberFormat="1" applyFont="1" applyFill="1" applyBorder="1" applyAlignment="1">
      <alignment/>
    </xf>
    <xf numFmtId="3" fontId="19" fillId="37" borderId="0" xfId="0" applyNumberFormat="1" applyFont="1" applyFill="1" applyAlignment="1">
      <alignment/>
    </xf>
    <xf numFmtId="3" fontId="19" fillId="0" borderId="18" xfId="0" applyNumberFormat="1" applyFont="1" applyFill="1" applyBorder="1" applyAlignment="1">
      <alignment/>
    </xf>
    <xf numFmtId="3" fontId="19" fillId="0" borderId="27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38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19" fillId="0" borderId="18" xfId="0" applyNumberFormat="1" applyFont="1" applyFill="1" applyBorder="1" applyAlignment="1">
      <alignment/>
    </xf>
    <xf numFmtId="3" fontId="2" fillId="37" borderId="25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2" fillId="37" borderId="24" xfId="0" applyNumberFormat="1" applyFont="1" applyFill="1" applyBorder="1" applyAlignment="1">
      <alignment/>
    </xf>
    <xf numFmtId="3" fontId="2" fillId="39" borderId="0" xfId="0" applyNumberFormat="1" applyFont="1" applyFill="1" applyAlignment="1">
      <alignment/>
    </xf>
    <xf numFmtId="3" fontId="2" fillId="36" borderId="2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6" fontId="2" fillId="34" borderId="13" xfId="5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19" fillId="0" borderId="0" xfId="0" applyFont="1" applyAlignment="1">
      <alignment/>
    </xf>
    <xf numFmtId="49" fontId="19" fillId="0" borderId="10" xfId="0" applyNumberFormat="1" applyFont="1" applyBorder="1" applyAlignment="1">
      <alignment horizontal="left" wrapText="1"/>
    </xf>
    <xf numFmtId="0" fontId="19" fillId="0" borderId="23" xfId="0" applyFont="1" applyBorder="1" applyAlignment="1">
      <alignment/>
    </xf>
    <xf numFmtId="0" fontId="11" fillId="0" borderId="0" xfId="0" applyFont="1" applyFill="1" applyAlignment="1">
      <alignment/>
    </xf>
    <xf numFmtId="3" fontId="3" fillId="39" borderId="19" xfId="0" applyNumberFormat="1" applyFont="1" applyFill="1" applyBorder="1" applyAlignment="1">
      <alignment/>
    </xf>
    <xf numFmtId="3" fontId="2" fillId="39" borderId="19" xfId="0" applyNumberFormat="1" applyFont="1" applyFill="1" applyBorder="1" applyAlignment="1">
      <alignment/>
    </xf>
    <xf numFmtId="9" fontId="3" fillId="39" borderId="19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33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2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12" fillId="0" borderId="12" xfId="0" applyFont="1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93"/>
  <sheetViews>
    <sheetView tabSelected="1" zoomScalePageLayoutView="0" workbookViewId="0" topLeftCell="H1">
      <selection activeCell="V84" sqref="V84"/>
    </sheetView>
  </sheetViews>
  <sheetFormatPr defaultColWidth="9.140625" defaultRowHeight="12.75"/>
  <cols>
    <col min="1" max="6" width="1.7109375" style="0" hidden="1" customWidth="1"/>
    <col min="7" max="7" width="3.8515625" style="0" hidden="1" customWidth="1"/>
    <col min="8" max="8" width="10.00390625" style="0" customWidth="1"/>
    <col min="9" max="9" width="5.28125" style="0" customWidth="1"/>
    <col min="10" max="10" width="25.8515625" style="0" customWidth="1"/>
    <col min="11" max="11" width="9.28125" style="0" hidden="1" customWidth="1"/>
    <col min="12" max="12" width="0" style="0" hidden="1" customWidth="1"/>
    <col min="13" max="13" width="9.421875" style="103" hidden="1" customWidth="1"/>
    <col min="14" max="14" width="11.57421875" style="78" hidden="1" customWidth="1"/>
    <col min="15" max="15" width="11.140625" style="243" customWidth="1"/>
    <col min="16" max="16" width="13.140625" style="114" customWidth="1"/>
    <col min="17" max="17" width="13.140625" style="478" customWidth="1"/>
    <col min="18" max="18" width="10.57421875" style="423" customWidth="1"/>
  </cols>
  <sheetData>
    <row r="1" ht="15">
      <c r="H1" t="s">
        <v>604</v>
      </c>
    </row>
    <row r="2" spans="8:17" ht="15">
      <c r="H2" t="s">
        <v>605</v>
      </c>
      <c r="M2" s="83"/>
      <c r="N2" s="77"/>
      <c r="O2" s="362"/>
      <c r="P2" s="22"/>
      <c r="Q2" s="479"/>
    </row>
    <row r="3" spans="8:17" ht="15">
      <c r="H3" t="s">
        <v>612</v>
      </c>
      <c r="M3" s="83"/>
      <c r="N3" s="77"/>
      <c r="O3" s="362"/>
      <c r="P3" s="22"/>
      <c r="Q3" s="479"/>
    </row>
    <row r="4" spans="13:17" ht="15">
      <c r="M4" s="83"/>
      <c r="N4" s="77"/>
      <c r="O4" s="362"/>
      <c r="P4" s="22"/>
      <c r="Q4" s="479"/>
    </row>
    <row r="5" spans="13:17" ht="15">
      <c r="M5" s="83"/>
      <c r="N5" s="77"/>
      <c r="O5" s="362"/>
      <c r="P5" s="22"/>
      <c r="Q5" s="479"/>
    </row>
    <row r="6" spans="1:18" ht="15.75">
      <c r="A6" s="548" t="s">
        <v>566</v>
      </c>
      <c r="B6" s="548"/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548"/>
      <c r="Q6" s="548"/>
      <c r="R6" s="548"/>
    </row>
    <row r="7" spans="1:33" ht="15.75">
      <c r="A7" s="87"/>
      <c r="B7" s="87"/>
      <c r="C7" s="87"/>
      <c r="D7" s="87"/>
      <c r="E7" s="87"/>
      <c r="F7" s="87"/>
      <c r="G7" s="87"/>
      <c r="H7" s="87"/>
      <c r="I7" s="87"/>
      <c r="J7" s="548" t="s">
        <v>602</v>
      </c>
      <c r="K7" s="553"/>
      <c r="L7" s="553"/>
      <c r="M7" s="553"/>
      <c r="N7" s="553"/>
      <c r="O7" s="553"/>
      <c r="P7" s="111" t="s">
        <v>611</v>
      </c>
      <c r="Q7" s="480"/>
      <c r="R7" s="424"/>
      <c r="AG7" t="s">
        <v>563</v>
      </c>
    </row>
    <row r="8" spans="1:18" s="44" customFormat="1" ht="15.75">
      <c r="A8" s="89" t="s">
        <v>457</v>
      </c>
      <c r="B8" s="89"/>
      <c r="C8" s="89"/>
      <c r="D8" s="89"/>
      <c r="E8" s="89" t="s">
        <v>458</v>
      </c>
      <c r="F8" s="89"/>
      <c r="G8" s="89"/>
      <c r="H8" s="89"/>
      <c r="I8" s="89"/>
      <c r="J8" s="89"/>
      <c r="K8" s="89"/>
      <c r="L8" s="89" t="s">
        <v>463</v>
      </c>
      <c r="M8" s="102"/>
      <c r="N8" s="89"/>
      <c r="O8" s="411"/>
      <c r="P8" s="112"/>
      <c r="Q8" s="480"/>
      <c r="R8" s="425"/>
    </row>
    <row r="9" spans="1:33" s="44" customFormat="1" ht="15.75">
      <c r="A9" s="89"/>
      <c r="B9" s="89"/>
      <c r="C9" s="89"/>
      <c r="D9" s="89"/>
      <c r="E9" s="89"/>
      <c r="F9" s="89"/>
      <c r="G9" s="89"/>
      <c r="H9" s="89" t="s">
        <v>564</v>
      </c>
      <c r="I9" s="89"/>
      <c r="J9" s="89"/>
      <c r="K9" s="89"/>
      <c r="L9" s="89"/>
      <c r="M9" s="102"/>
      <c r="N9" s="89"/>
      <c r="O9" s="411"/>
      <c r="P9" s="112"/>
      <c r="Q9" s="480"/>
      <c r="R9" s="425"/>
      <c r="AG9" s="44" t="s">
        <v>565</v>
      </c>
    </row>
    <row r="10" spans="1:18" s="44" customFormat="1" ht="15.75">
      <c r="A10" s="89"/>
      <c r="B10" s="89"/>
      <c r="C10" s="89"/>
      <c r="D10" s="89"/>
      <c r="E10" s="89"/>
      <c r="F10" s="89"/>
      <c r="G10" s="89"/>
      <c r="H10" s="89"/>
      <c r="I10" s="89"/>
      <c r="J10" s="89" t="s">
        <v>463</v>
      </c>
      <c r="K10" s="89" t="s">
        <v>504</v>
      </c>
      <c r="L10" s="89"/>
      <c r="M10" s="102"/>
      <c r="N10" s="89"/>
      <c r="O10" s="411"/>
      <c r="P10" s="112"/>
      <c r="Q10" s="480"/>
      <c r="R10" s="425"/>
    </row>
    <row r="11" ht="15">
      <c r="H11" t="s">
        <v>613</v>
      </c>
    </row>
    <row r="12" spans="1:24" ht="12.75" customHeight="1">
      <c r="A12" s="113"/>
      <c r="B12" s="34"/>
      <c r="C12" s="34"/>
      <c r="D12" s="34"/>
      <c r="E12" s="34"/>
      <c r="F12" s="34"/>
      <c r="G12" s="34"/>
      <c r="H12" s="545" t="s">
        <v>614</v>
      </c>
      <c r="I12" s="34"/>
      <c r="J12" s="34"/>
      <c r="K12" s="34"/>
      <c r="L12" s="34"/>
      <c r="M12" s="34"/>
      <c r="N12" s="35"/>
      <c r="O12" s="413"/>
      <c r="P12" s="35"/>
      <c r="Q12" s="481"/>
      <c r="R12" s="426"/>
      <c r="X12" s="357"/>
    </row>
    <row r="13" spans="1:18" ht="15">
      <c r="A13" s="113"/>
      <c r="B13" s="34"/>
      <c r="C13" s="34"/>
      <c r="D13" s="34"/>
      <c r="E13" s="34"/>
      <c r="F13" s="34"/>
      <c r="G13" s="34"/>
      <c r="H13" s="358" t="s">
        <v>567</v>
      </c>
      <c r="I13" s="34"/>
      <c r="J13" s="34"/>
      <c r="K13" s="34"/>
      <c r="L13" s="34"/>
      <c r="M13" s="34"/>
      <c r="N13" s="336"/>
      <c r="O13" s="414"/>
      <c r="P13" s="336"/>
      <c r="Q13" s="482"/>
      <c r="R13" s="337"/>
    </row>
    <row r="14" spans="1:18" ht="15.7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415"/>
      <c r="P14" s="35"/>
      <c r="Q14" s="481"/>
      <c r="R14" s="337"/>
    </row>
    <row r="15" spans="1:18" ht="16.5" thickBot="1">
      <c r="A15" s="348" t="s">
        <v>554</v>
      </c>
      <c r="B15" s="349"/>
      <c r="C15" s="349"/>
      <c r="D15" s="349"/>
      <c r="E15" s="349"/>
      <c r="F15" s="349"/>
      <c r="G15" s="350"/>
      <c r="H15" s="550" t="s">
        <v>554</v>
      </c>
      <c r="I15" s="551"/>
      <c r="J15" s="552"/>
      <c r="K15" s="343"/>
      <c r="L15" s="343"/>
      <c r="M15" s="343"/>
      <c r="N15" s="344"/>
      <c r="O15" s="344" t="s">
        <v>553</v>
      </c>
      <c r="P15" s="346" t="s">
        <v>551</v>
      </c>
      <c r="Q15" s="483" t="s">
        <v>603</v>
      </c>
      <c r="R15" s="427" t="s">
        <v>552</v>
      </c>
    </row>
    <row r="16" spans="1:18" ht="15.75">
      <c r="A16" s="4"/>
      <c r="B16" s="4"/>
      <c r="C16" s="4"/>
      <c r="D16" s="4"/>
      <c r="E16" s="4"/>
      <c r="F16" s="4"/>
      <c r="G16" s="4"/>
      <c r="H16" s="338" t="s">
        <v>1</v>
      </c>
      <c r="I16" s="338"/>
      <c r="J16" s="338"/>
      <c r="K16" s="338"/>
      <c r="L16" s="338"/>
      <c r="M16" s="338"/>
      <c r="N16" s="339"/>
      <c r="O16" s="416"/>
      <c r="P16" s="340"/>
      <c r="Q16" s="484"/>
      <c r="R16" s="428"/>
    </row>
    <row r="17" spans="1:18" s="22" customFormat="1" ht="15.75">
      <c r="A17" s="19"/>
      <c r="B17" s="19"/>
      <c r="C17" s="19"/>
      <c r="D17" s="19"/>
      <c r="E17" s="19"/>
      <c r="F17" s="19"/>
      <c r="G17" s="19"/>
      <c r="H17" s="104" t="s">
        <v>347</v>
      </c>
      <c r="I17" s="72"/>
      <c r="J17" s="73"/>
      <c r="K17" s="80">
        <f>K18+K19</f>
        <v>5630125</v>
      </c>
      <c r="L17" s="80">
        <v>8310747</v>
      </c>
      <c r="M17" s="80">
        <f>M18+M19</f>
        <v>5955094</v>
      </c>
      <c r="N17" s="80">
        <f>N18+N19</f>
        <v>7710100</v>
      </c>
      <c r="O17" s="25">
        <f>O18+O19</f>
        <v>5060100</v>
      </c>
      <c r="P17" s="80">
        <f>P18+P19</f>
        <v>6854783</v>
      </c>
      <c r="Q17" s="485">
        <f>Q18+Q19</f>
        <v>6275085</v>
      </c>
      <c r="R17" s="429">
        <f aca="true" t="shared" si="0" ref="R17:R22">Q17/P17</f>
        <v>0.9154316044723808</v>
      </c>
    </row>
    <row r="18" spans="1:18" ht="15">
      <c r="A18" s="1"/>
      <c r="B18" s="1"/>
      <c r="C18" s="1"/>
      <c r="D18" s="1"/>
      <c r="E18" s="1"/>
      <c r="F18" s="1"/>
      <c r="G18" s="1"/>
      <c r="H18" s="23" t="s">
        <v>5</v>
      </c>
      <c r="I18" s="30"/>
      <c r="J18" s="29"/>
      <c r="K18" s="24">
        <v>5599625</v>
      </c>
      <c r="L18" s="24">
        <v>8260747</v>
      </c>
      <c r="M18" s="24">
        <f>M47</f>
        <v>5953594</v>
      </c>
      <c r="N18" s="24">
        <f>N47</f>
        <v>7710100</v>
      </c>
      <c r="O18" s="25">
        <f>O47</f>
        <v>5030100</v>
      </c>
      <c r="P18" s="28">
        <f>P47</f>
        <v>6849783</v>
      </c>
      <c r="Q18" s="486">
        <f>Q47</f>
        <v>6273585</v>
      </c>
      <c r="R18" s="430">
        <f t="shared" si="0"/>
        <v>0.9158808388528512</v>
      </c>
    </row>
    <row r="19" spans="1:18" ht="15">
      <c r="A19" s="1"/>
      <c r="B19" s="1"/>
      <c r="C19" s="1"/>
      <c r="D19" s="1"/>
      <c r="E19" s="1"/>
      <c r="F19" s="1"/>
      <c r="G19" s="1"/>
      <c r="H19" s="23" t="s">
        <v>6</v>
      </c>
      <c r="I19" s="23"/>
      <c r="J19" s="23"/>
      <c r="K19" s="24">
        <v>30500</v>
      </c>
      <c r="L19" s="24">
        <v>50000</v>
      </c>
      <c r="M19" s="24">
        <f>M80</f>
        <v>1500</v>
      </c>
      <c r="N19" s="24">
        <v>0</v>
      </c>
      <c r="O19" s="25">
        <f>O80</f>
        <v>30000</v>
      </c>
      <c r="P19" s="28">
        <f>P80</f>
        <v>5000</v>
      </c>
      <c r="Q19" s="486">
        <f>Q80</f>
        <v>1500</v>
      </c>
      <c r="R19" s="430">
        <f t="shared" si="0"/>
        <v>0.3</v>
      </c>
    </row>
    <row r="20" spans="1:18" ht="15">
      <c r="A20" s="1"/>
      <c r="B20" s="1"/>
      <c r="C20" s="1"/>
      <c r="D20" s="1"/>
      <c r="E20" s="1"/>
      <c r="F20" s="1"/>
      <c r="G20" s="1"/>
      <c r="H20" s="30" t="s">
        <v>7</v>
      </c>
      <c r="I20" s="92"/>
      <c r="J20" s="29"/>
      <c r="K20" s="24">
        <v>4019188</v>
      </c>
      <c r="L20" s="24">
        <v>4121100</v>
      </c>
      <c r="M20" s="24">
        <f>M85</f>
        <v>4750457</v>
      </c>
      <c r="N20" s="24">
        <f>N85</f>
        <v>4877842</v>
      </c>
      <c r="O20" s="25">
        <f>O85</f>
        <v>4178110</v>
      </c>
      <c r="P20" s="28">
        <f>P85+P127</f>
        <v>5433154</v>
      </c>
      <c r="Q20" s="486">
        <f>Q85+Q127</f>
        <v>6023792</v>
      </c>
      <c r="R20" s="430">
        <f t="shared" si="0"/>
        <v>1.1087099684639898</v>
      </c>
    </row>
    <row r="21" spans="1:18" ht="15">
      <c r="A21" s="1"/>
      <c r="B21" s="1"/>
      <c r="C21" s="1"/>
      <c r="D21" s="1"/>
      <c r="E21" s="1"/>
      <c r="F21" s="1"/>
      <c r="G21" s="1"/>
      <c r="H21" s="23" t="s">
        <v>8</v>
      </c>
      <c r="I21" s="23"/>
      <c r="J21" s="23"/>
      <c r="K21" s="24">
        <v>1389180</v>
      </c>
      <c r="L21" s="24">
        <v>4000448</v>
      </c>
      <c r="M21" s="24">
        <f>M111</f>
        <v>1990591</v>
      </c>
      <c r="N21" s="24">
        <f>N111</f>
        <v>3308000</v>
      </c>
      <c r="O21" s="25">
        <f>O111</f>
        <v>1326000</v>
      </c>
      <c r="P21" s="28">
        <f>P111</f>
        <v>1421628.87</v>
      </c>
      <c r="Q21" s="486">
        <f>Q111</f>
        <v>883590</v>
      </c>
      <c r="R21" s="430">
        <f t="shared" si="0"/>
        <v>0.6215335230213775</v>
      </c>
    </row>
    <row r="22" spans="1:18" ht="15.75">
      <c r="A22" s="1"/>
      <c r="B22" s="1"/>
      <c r="C22" s="1"/>
      <c r="D22" s="1"/>
      <c r="E22" s="1"/>
      <c r="F22" s="1"/>
      <c r="G22" s="1"/>
      <c r="H22" s="67" t="s">
        <v>357</v>
      </c>
      <c r="I22" s="105"/>
      <c r="J22" s="106"/>
      <c r="K22" s="81">
        <f>K20+K21</f>
        <v>5408368</v>
      </c>
      <c r="L22" s="81">
        <v>8121548</v>
      </c>
      <c r="M22" s="81">
        <f>M20+M21</f>
        <v>6741048</v>
      </c>
      <c r="N22" s="81">
        <f>N20+N21</f>
        <v>8185842</v>
      </c>
      <c r="O22" s="25">
        <f>O20+O21</f>
        <v>5504110</v>
      </c>
      <c r="P22" s="80">
        <f>P20+P21</f>
        <v>6854782.87</v>
      </c>
      <c r="Q22" s="485">
        <f>Q20+Q21</f>
        <v>6907382</v>
      </c>
      <c r="R22" s="430">
        <f t="shared" si="0"/>
        <v>1.007673347354327</v>
      </c>
    </row>
    <row r="23" spans="1:18" ht="15">
      <c r="A23" s="1"/>
      <c r="B23" s="1"/>
      <c r="C23" s="1"/>
      <c r="D23" s="1"/>
      <c r="E23" s="1"/>
      <c r="F23" s="1"/>
      <c r="G23" s="1"/>
      <c r="H23" s="23" t="s">
        <v>587</v>
      </c>
      <c r="I23" s="30"/>
      <c r="J23" s="29"/>
      <c r="K23" s="24">
        <f aca="true" t="shared" si="1" ref="K23:P23">(K18+K19)-(K20+K21)</f>
        <v>221757</v>
      </c>
      <c r="L23" s="24">
        <f t="shared" si="1"/>
        <v>189199</v>
      </c>
      <c r="M23" s="24">
        <f t="shared" si="1"/>
        <v>-785954</v>
      </c>
      <c r="N23" s="24">
        <f t="shared" si="1"/>
        <v>-475742</v>
      </c>
      <c r="O23" s="417">
        <f t="shared" si="1"/>
        <v>-444010</v>
      </c>
      <c r="P23" s="24">
        <f t="shared" si="1"/>
        <v>0.1299999998882413</v>
      </c>
      <c r="Q23" s="487">
        <f>(Q18+Q19)-(Q20+Q21)</f>
        <v>-632297</v>
      </c>
      <c r="R23" s="429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4"/>
      <c r="L24" s="14"/>
      <c r="M24" s="14"/>
      <c r="N24" s="14"/>
      <c r="P24" s="20"/>
    </row>
    <row r="25" spans="1:18" ht="15">
      <c r="A25" s="4"/>
      <c r="B25" s="4"/>
      <c r="C25" s="4"/>
      <c r="D25" s="4"/>
      <c r="E25" s="4"/>
      <c r="F25" s="4"/>
      <c r="G25" s="4"/>
      <c r="H25" s="38" t="s">
        <v>9</v>
      </c>
      <c r="I25" s="38"/>
      <c r="J25" s="38"/>
      <c r="K25" s="41"/>
      <c r="L25" s="41"/>
      <c r="M25" s="41"/>
      <c r="N25" s="41"/>
      <c r="O25" s="418"/>
      <c r="P25" s="41"/>
      <c r="Q25" s="488"/>
      <c r="R25" s="431"/>
    </row>
    <row r="26" spans="1:18" ht="15">
      <c r="A26" s="1"/>
      <c r="B26" s="1"/>
      <c r="C26" s="1"/>
      <c r="D26" s="1"/>
      <c r="E26" s="1"/>
      <c r="F26" s="1"/>
      <c r="G26" s="1"/>
      <c r="H26" s="23" t="s">
        <v>10</v>
      </c>
      <c r="I26" s="23"/>
      <c r="J26" s="23"/>
      <c r="K26" s="24">
        <v>0</v>
      </c>
      <c r="L26" s="24">
        <v>0</v>
      </c>
      <c r="M26" s="24">
        <v>0</v>
      </c>
      <c r="N26" s="24">
        <v>0</v>
      </c>
      <c r="O26" s="25">
        <v>0</v>
      </c>
      <c r="P26" s="28">
        <v>0</v>
      </c>
      <c r="Q26" s="486">
        <v>0</v>
      </c>
      <c r="R26" s="432">
        <v>0</v>
      </c>
    </row>
    <row r="27" spans="1:18" ht="15">
      <c r="A27" s="1"/>
      <c r="B27" s="1"/>
      <c r="C27" s="1"/>
      <c r="D27" s="1"/>
      <c r="E27" s="1"/>
      <c r="F27" s="1"/>
      <c r="G27" s="1"/>
      <c r="H27" s="23" t="s">
        <v>65</v>
      </c>
      <c r="I27" s="23"/>
      <c r="J27" s="23"/>
      <c r="K27" s="24">
        <v>0</v>
      </c>
      <c r="L27" s="24">
        <v>0</v>
      </c>
      <c r="M27" s="24">
        <v>0</v>
      </c>
      <c r="N27" s="24">
        <v>0</v>
      </c>
      <c r="O27" s="25">
        <v>0</v>
      </c>
      <c r="P27" s="28">
        <v>0</v>
      </c>
      <c r="Q27" s="486">
        <v>0</v>
      </c>
      <c r="R27" s="432">
        <v>0</v>
      </c>
    </row>
    <row r="28" spans="1:18" ht="15">
      <c r="A28" s="1"/>
      <c r="B28" s="1"/>
      <c r="C28" s="1"/>
      <c r="D28" s="1"/>
      <c r="E28" s="1"/>
      <c r="F28" s="1"/>
      <c r="G28" s="1"/>
      <c r="H28" s="23" t="s">
        <v>11</v>
      </c>
      <c r="I28" s="23"/>
      <c r="J28" s="23"/>
      <c r="K28" s="24">
        <v>0</v>
      </c>
      <c r="L28" s="24">
        <v>0</v>
      </c>
      <c r="M28" s="24">
        <v>0</v>
      </c>
      <c r="N28" s="24">
        <v>0</v>
      </c>
      <c r="O28" s="25">
        <v>0</v>
      </c>
      <c r="P28" s="28">
        <v>0</v>
      </c>
      <c r="Q28" s="486">
        <v>0</v>
      </c>
      <c r="R28" s="432">
        <v>0</v>
      </c>
    </row>
    <row r="29" spans="1:1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4"/>
      <c r="L29" s="14"/>
      <c r="M29" s="14"/>
      <c r="N29" s="14"/>
      <c r="P29" s="20"/>
    </row>
    <row r="30" spans="1:18" ht="15">
      <c r="A30" s="4"/>
      <c r="B30" s="4"/>
      <c r="C30" s="4"/>
      <c r="D30" s="4"/>
      <c r="E30" s="4"/>
      <c r="F30" s="4"/>
      <c r="G30" s="4"/>
      <c r="H30" s="38" t="s">
        <v>12</v>
      </c>
      <c r="I30" s="38"/>
      <c r="J30" s="38"/>
      <c r="K30" s="41"/>
      <c r="L30" s="41"/>
      <c r="M30" s="41"/>
      <c r="N30" s="41"/>
      <c r="O30" s="418"/>
      <c r="P30" s="41"/>
      <c r="Q30" s="488"/>
      <c r="R30" s="431"/>
    </row>
    <row r="31" spans="1:18" ht="15.75">
      <c r="A31" s="1"/>
      <c r="B31" s="1"/>
      <c r="C31" s="1"/>
      <c r="D31" s="1"/>
      <c r="E31" s="1"/>
      <c r="F31" s="1"/>
      <c r="G31" s="1"/>
      <c r="H31" s="30" t="s">
        <v>13</v>
      </c>
      <c r="I31" s="92"/>
      <c r="J31" s="29"/>
      <c r="K31" s="24">
        <v>991345</v>
      </c>
      <c r="L31" s="24">
        <v>0</v>
      </c>
      <c r="M31" s="24">
        <v>785954</v>
      </c>
      <c r="N31" s="24">
        <v>475742</v>
      </c>
      <c r="O31" s="25">
        <v>444010</v>
      </c>
      <c r="P31" s="28"/>
      <c r="Q31" s="485">
        <v>632297</v>
      </c>
      <c r="R31" s="432">
        <v>0</v>
      </c>
    </row>
    <row r="32" spans="1:18" ht="15">
      <c r="A32" s="1"/>
      <c r="B32" s="1"/>
      <c r="C32" s="1"/>
      <c r="D32" s="1"/>
      <c r="E32" s="1"/>
      <c r="F32" s="1"/>
      <c r="G32" s="1"/>
      <c r="H32" s="31"/>
      <c r="I32" s="31"/>
      <c r="J32" s="31"/>
      <c r="K32" s="32"/>
      <c r="L32" s="32"/>
      <c r="M32" s="32"/>
      <c r="N32" s="32"/>
      <c r="O32" s="415"/>
      <c r="P32" s="35"/>
      <c r="Q32" s="481"/>
      <c r="R32" s="433"/>
    </row>
    <row r="33" spans="1:18" ht="15">
      <c r="A33" s="4"/>
      <c r="B33" s="4"/>
      <c r="C33" s="4"/>
      <c r="D33" s="4"/>
      <c r="E33" s="4"/>
      <c r="F33" s="4"/>
      <c r="G33" s="4"/>
      <c r="H33" s="38" t="s">
        <v>459</v>
      </c>
      <c r="I33" s="38"/>
      <c r="J33" s="38"/>
      <c r="K33" s="41"/>
      <c r="L33" s="41"/>
      <c r="M33" s="41"/>
      <c r="N33" s="41"/>
      <c r="O33" s="418"/>
      <c r="P33" s="41"/>
      <c r="Q33" s="488"/>
      <c r="R33" s="431"/>
    </row>
    <row r="34" spans="1:18" ht="15.75">
      <c r="A34" s="1"/>
      <c r="B34" s="1"/>
      <c r="C34" s="1"/>
      <c r="D34" s="1"/>
      <c r="E34" s="1"/>
      <c r="F34" s="1"/>
      <c r="G34" s="1"/>
      <c r="H34" s="23" t="s">
        <v>460</v>
      </c>
      <c r="I34" s="30"/>
      <c r="J34" s="29"/>
      <c r="K34" s="24">
        <f aca="true" t="shared" si="2" ref="K34:P34">K17</f>
        <v>5630125</v>
      </c>
      <c r="L34" s="24">
        <f t="shared" si="2"/>
        <v>8310747</v>
      </c>
      <c r="M34" s="24">
        <f t="shared" si="2"/>
        <v>5955094</v>
      </c>
      <c r="N34" s="24">
        <f t="shared" si="2"/>
        <v>7710100</v>
      </c>
      <c r="O34" s="417">
        <f t="shared" si="2"/>
        <v>5060100</v>
      </c>
      <c r="P34" s="100">
        <f t="shared" si="2"/>
        <v>6854783</v>
      </c>
      <c r="Q34" s="485">
        <f>Q17</f>
        <v>6275085</v>
      </c>
      <c r="R34" s="440">
        <f>Q34/P34</f>
        <v>0.9154316044723808</v>
      </c>
    </row>
    <row r="35" spans="1:18" ht="15.75">
      <c r="A35" s="1"/>
      <c r="B35" s="1"/>
      <c r="C35" s="1"/>
      <c r="D35" s="1"/>
      <c r="E35" s="1"/>
      <c r="F35" s="1"/>
      <c r="G35" s="1"/>
      <c r="H35" s="30" t="s">
        <v>461</v>
      </c>
      <c r="I35" s="92"/>
      <c r="J35" s="92"/>
      <c r="K35" s="24">
        <f aca="true" t="shared" si="3" ref="K35:P35">K22</f>
        <v>5408368</v>
      </c>
      <c r="L35" s="24">
        <f t="shared" si="3"/>
        <v>8121548</v>
      </c>
      <c r="M35" s="24">
        <f t="shared" si="3"/>
        <v>6741048</v>
      </c>
      <c r="N35" s="24">
        <f t="shared" si="3"/>
        <v>8185842</v>
      </c>
      <c r="O35" s="417">
        <f t="shared" si="3"/>
        <v>5504110</v>
      </c>
      <c r="P35" s="100">
        <f t="shared" si="3"/>
        <v>6854782.87</v>
      </c>
      <c r="Q35" s="485">
        <f>Q22</f>
        <v>6907382</v>
      </c>
      <c r="R35" s="440">
        <f>Q35/P35</f>
        <v>1.007673347354327</v>
      </c>
    </row>
    <row r="36" spans="1:22" s="22" customFormat="1" ht="15">
      <c r="A36" s="19"/>
      <c r="B36" s="19"/>
      <c r="C36" s="19"/>
      <c r="D36" s="19"/>
      <c r="E36" s="19"/>
      <c r="F36" s="19"/>
      <c r="G36" s="19"/>
      <c r="H36" s="90" t="s">
        <v>462</v>
      </c>
      <c r="I36" s="91"/>
      <c r="J36" s="91"/>
      <c r="K36" s="58">
        <f>K34+K31-K35</f>
        <v>1213102</v>
      </c>
      <c r="L36" s="58">
        <f aca="true" t="shared" si="4" ref="L36:R36">L34+L31-L35</f>
        <v>189199</v>
      </c>
      <c r="M36" s="58">
        <f t="shared" si="4"/>
        <v>0</v>
      </c>
      <c r="N36" s="58">
        <f t="shared" si="4"/>
        <v>0</v>
      </c>
      <c r="O36" s="419">
        <f t="shared" si="4"/>
        <v>0</v>
      </c>
      <c r="P36" s="107">
        <f t="shared" si="4"/>
        <v>0.1299999998882413</v>
      </c>
      <c r="Q36" s="489">
        <f t="shared" si="4"/>
        <v>0</v>
      </c>
      <c r="R36" s="434">
        <f t="shared" si="4"/>
        <v>-0.09224174288194609</v>
      </c>
      <c r="U36"/>
      <c r="V36"/>
    </row>
    <row r="37" spans="1:18" s="22" customFormat="1" ht="15">
      <c r="A37" s="19"/>
      <c r="B37" s="19"/>
      <c r="C37" s="19"/>
      <c r="D37" s="19"/>
      <c r="E37" s="19"/>
      <c r="F37" s="19"/>
      <c r="G37" s="19"/>
      <c r="H37" s="34"/>
      <c r="I37" s="34"/>
      <c r="J37" s="34"/>
      <c r="K37" s="35"/>
      <c r="L37" s="35"/>
      <c r="M37" s="35"/>
      <c r="N37" s="35"/>
      <c r="O37" s="415"/>
      <c r="P37" s="35"/>
      <c r="Q37" s="481"/>
      <c r="R37" s="435"/>
    </row>
    <row r="38" spans="1:23" s="22" customFormat="1" ht="15">
      <c r="A38" s="19"/>
      <c r="B38" s="19"/>
      <c r="C38" s="19"/>
      <c r="D38" s="19"/>
      <c r="E38" s="19"/>
      <c r="F38" s="19"/>
      <c r="G38" s="19"/>
      <c r="H38" s="358"/>
      <c r="I38" s="358"/>
      <c r="J38" s="334" t="s">
        <v>568</v>
      </c>
      <c r="K38" s="359"/>
      <c r="L38" s="241"/>
      <c r="M38" s="360"/>
      <c r="N38" s="360"/>
      <c r="O38" s="415"/>
      <c r="P38" s="360"/>
      <c r="Q38" s="481"/>
      <c r="R38" s="436"/>
      <c r="W38" s="22" t="s">
        <v>577</v>
      </c>
    </row>
    <row r="39" spans="1:18" ht="15">
      <c r="A39" s="1" t="s">
        <v>464</v>
      </c>
      <c r="B39" s="1"/>
      <c r="C39" s="1"/>
      <c r="D39" s="1"/>
      <c r="E39" s="1"/>
      <c r="F39" s="1"/>
      <c r="G39" s="1"/>
      <c r="H39" s="103"/>
      <c r="I39" s="103"/>
      <c r="J39" s="103"/>
      <c r="K39" s="103"/>
      <c r="L39" s="103"/>
      <c r="N39" s="103"/>
      <c r="P39" s="361"/>
      <c r="R39" s="437"/>
    </row>
    <row r="40" spans="1:18" ht="13.5" customHeight="1">
      <c r="A40" s="1"/>
      <c r="B40" s="1"/>
      <c r="C40" s="1"/>
      <c r="D40" s="1"/>
      <c r="E40" s="1"/>
      <c r="F40" s="1"/>
      <c r="G40" s="1"/>
      <c r="H40" s="103" t="s">
        <v>464</v>
      </c>
      <c r="I40" s="103"/>
      <c r="J40" s="103"/>
      <c r="K40" s="103"/>
      <c r="L40" s="103"/>
      <c r="N40" s="103"/>
      <c r="P40" s="361"/>
      <c r="R40" s="437"/>
    </row>
    <row r="41" spans="1:18" ht="15">
      <c r="A41" s="1"/>
      <c r="B41" s="1"/>
      <c r="C41" s="1"/>
      <c r="D41" s="1"/>
      <c r="E41" s="1"/>
      <c r="F41" s="1"/>
      <c r="G41" s="1"/>
      <c r="H41" s="103"/>
      <c r="I41" s="103"/>
      <c r="J41" s="103"/>
      <c r="K41" s="103"/>
      <c r="L41" s="239"/>
      <c r="N41" s="103"/>
      <c r="P41" s="361"/>
      <c r="R41" s="437"/>
    </row>
    <row r="42" spans="1:18" ht="18.75" customHeight="1">
      <c r="A42" s="1"/>
      <c r="B42" s="1"/>
      <c r="C42" s="1"/>
      <c r="D42" s="1"/>
      <c r="E42" s="1"/>
      <c r="F42" s="1"/>
      <c r="G42" s="1"/>
      <c r="H42" s="103"/>
      <c r="I42" s="103"/>
      <c r="J42" s="335" t="s">
        <v>569</v>
      </c>
      <c r="K42" s="103"/>
      <c r="L42" s="239"/>
      <c r="N42" s="103"/>
      <c r="P42" s="361"/>
      <c r="R42" s="437"/>
    </row>
    <row r="43" spans="1:18" ht="15">
      <c r="A43" t="s">
        <v>505</v>
      </c>
      <c r="B43" s="1"/>
      <c r="C43" s="1"/>
      <c r="D43" s="1"/>
      <c r="E43" s="1"/>
      <c r="F43" s="1"/>
      <c r="G43" s="1"/>
      <c r="H43" s="103"/>
      <c r="I43" s="103"/>
      <c r="J43" s="103"/>
      <c r="K43" s="103"/>
      <c r="L43" s="103"/>
      <c r="N43" s="103"/>
      <c r="P43" s="361"/>
      <c r="R43" s="437"/>
    </row>
    <row r="44" spans="1:18" ht="15">
      <c r="A44" t="s">
        <v>465</v>
      </c>
      <c r="B44" s="1"/>
      <c r="C44" s="1"/>
      <c r="D44" s="1"/>
      <c r="E44" s="1"/>
      <c r="F44" s="1"/>
      <c r="G44" s="1"/>
      <c r="H44" s="546" t="s">
        <v>615</v>
      </c>
      <c r="I44" s="103"/>
      <c r="J44" s="103"/>
      <c r="K44" s="103"/>
      <c r="L44" s="103"/>
      <c r="N44" s="103"/>
      <c r="P44" s="361"/>
      <c r="R44" s="437"/>
    </row>
    <row r="45" spans="2:18" ht="15.75" thickBot="1">
      <c r="B45" s="1"/>
      <c r="C45" s="1"/>
      <c r="D45" s="1"/>
      <c r="E45" s="1"/>
      <c r="F45" s="1"/>
      <c r="G45" s="1"/>
      <c r="H45" s="546" t="s">
        <v>616</v>
      </c>
      <c r="I45" s="103"/>
      <c r="J45" s="103"/>
      <c r="K45" s="103"/>
      <c r="L45" s="103"/>
      <c r="N45" s="103"/>
      <c r="P45" s="361"/>
      <c r="R45" s="437"/>
    </row>
    <row r="46" spans="1:18" ht="16.5" customHeight="1" thickBot="1">
      <c r="A46" s="2"/>
      <c r="B46" s="3"/>
      <c r="C46" s="3"/>
      <c r="D46" s="3"/>
      <c r="E46" s="3"/>
      <c r="F46" s="3"/>
      <c r="G46" s="347"/>
      <c r="H46" s="345" t="s">
        <v>555</v>
      </c>
      <c r="I46" s="549" t="s">
        <v>276</v>
      </c>
      <c r="J46" s="549"/>
      <c r="K46" s="343"/>
      <c r="L46" s="343"/>
      <c r="M46" s="343"/>
      <c r="N46" s="344"/>
      <c r="O46" s="346" t="s">
        <v>553</v>
      </c>
      <c r="P46" s="344" t="s">
        <v>551</v>
      </c>
      <c r="Q46" s="490" t="s">
        <v>603</v>
      </c>
      <c r="R46" s="427" t="s">
        <v>552</v>
      </c>
    </row>
    <row r="47" spans="1:18" ht="15.75">
      <c r="A47" s="2"/>
      <c r="B47" s="3"/>
      <c r="C47" s="3"/>
      <c r="D47" s="3"/>
      <c r="E47" s="3"/>
      <c r="F47" s="3"/>
      <c r="G47" s="3"/>
      <c r="H47" s="341">
        <v>6</v>
      </c>
      <c r="I47" s="341" t="s">
        <v>14</v>
      </c>
      <c r="J47" s="341"/>
      <c r="K47" s="342">
        <f aca="true" t="shared" si="5" ref="K47:P47">K48+K54+K73+K77+K70</f>
        <v>5599625</v>
      </c>
      <c r="L47" s="342">
        <f t="shared" si="5"/>
        <v>8260747</v>
      </c>
      <c r="M47" s="342">
        <f t="shared" si="5"/>
        <v>5953594</v>
      </c>
      <c r="N47" s="342">
        <f t="shared" si="5"/>
        <v>7710100</v>
      </c>
      <c r="O47" s="420">
        <f t="shared" si="5"/>
        <v>5030100</v>
      </c>
      <c r="P47" s="342">
        <f t="shared" si="5"/>
        <v>6849783</v>
      </c>
      <c r="Q47" s="491">
        <f>Q48+Q54+Q73+Q77+Q70</f>
        <v>6273585</v>
      </c>
      <c r="R47" s="438">
        <f>Q47/P47</f>
        <v>0.9158808388528512</v>
      </c>
    </row>
    <row r="48" spans="1:18" ht="15.75">
      <c r="A48" s="1" t="s">
        <v>0</v>
      </c>
      <c r="B48" s="1"/>
      <c r="C48" s="1"/>
      <c r="D48" s="1"/>
      <c r="E48" s="1"/>
      <c r="F48" s="1"/>
      <c r="G48" s="1"/>
      <c r="H48" s="67">
        <v>61</v>
      </c>
      <c r="I48" s="67" t="s">
        <v>15</v>
      </c>
      <c r="J48" s="67"/>
      <c r="K48" s="81">
        <f>K49+K51+K52+K53</f>
        <v>476331</v>
      </c>
      <c r="L48" s="81">
        <f>L49+L51+L52+L53</f>
        <v>618000</v>
      </c>
      <c r="M48" s="81">
        <f>M49+M51+M52+M53</f>
        <v>454000</v>
      </c>
      <c r="N48" s="81">
        <f>N49+N51+N52+N53</f>
        <v>618000</v>
      </c>
      <c r="O48" s="25">
        <f>O49+O51+O52+O53</f>
        <v>554000</v>
      </c>
      <c r="P48" s="80">
        <f>P49+P51+P52+P53+P50</f>
        <v>628000</v>
      </c>
      <c r="Q48" s="485">
        <f>Q49+Q51+Q52+Q53+Q50</f>
        <v>848000</v>
      </c>
      <c r="R48" s="439">
        <f>Q48/P48</f>
        <v>1.3503184713375795</v>
      </c>
    </row>
    <row r="49" spans="1:18" ht="15">
      <c r="A49" s="1">
        <v>1</v>
      </c>
      <c r="B49" s="1">
        <v>2</v>
      </c>
      <c r="C49" s="1">
        <v>3</v>
      </c>
      <c r="D49" s="1">
        <v>4</v>
      </c>
      <c r="E49" s="1">
        <v>5</v>
      </c>
      <c r="F49" s="1">
        <v>6</v>
      </c>
      <c r="G49" s="1">
        <v>7</v>
      </c>
      <c r="H49" s="23">
        <v>611</v>
      </c>
      <c r="I49" s="23" t="s">
        <v>16</v>
      </c>
      <c r="J49" s="23"/>
      <c r="K49" s="24">
        <v>446077</v>
      </c>
      <c r="L49" s="24">
        <v>573000</v>
      </c>
      <c r="M49" s="24">
        <v>400000</v>
      </c>
      <c r="N49" s="24">
        <v>573000</v>
      </c>
      <c r="O49" s="25">
        <v>500000</v>
      </c>
      <c r="P49" s="28">
        <v>480000</v>
      </c>
      <c r="Q49" s="486">
        <v>480000</v>
      </c>
      <c r="R49" s="430">
        <f aca="true" t="shared" si="6" ref="R49:R76">Q49/P49</f>
        <v>1</v>
      </c>
    </row>
    <row r="50" spans="1:18" ht="15">
      <c r="A50" s="1"/>
      <c r="B50" s="1"/>
      <c r="C50" s="1"/>
      <c r="D50" s="1"/>
      <c r="E50" s="1"/>
      <c r="F50" s="1"/>
      <c r="G50" s="1"/>
      <c r="H50" s="23">
        <v>612</v>
      </c>
      <c r="I50" s="23" t="s">
        <v>560</v>
      </c>
      <c r="J50" s="23"/>
      <c r="K50" s="24"/>
      <c r="L50" s="24"/>
      <c r="M50" s="24"/>
      <c r="N50" s="24"/>
      <c r="O50" s="25">
        <v>0</v>
      </c>
      <c r="P50" s="28">
        <v>113000</v>
      </c>
      <c r="Q50" s="486">
        <v>300000</v>
      </c>
      <c r="R50" s="430">
        <f t="shared" si="6"/>
        <v>2.6548672566371683</v>
      </c>
    </row>
    <row r="51" spans="1:18" ht="15">
      <c r="A51" s="6"/>
      <c r="B51" s="109"/>
      <c r="C51" s="109"/>
      <c r="D51" s="109"/>
      <c r="E51" s="109"/>
      <c r="F51" s="109"/>
      <c r="G51" s="109"/>
      <c r="H51" s="23">
        <v>613</v>
      </c>
      <c r="I51" s="23" t="s">
        <v>17</v>
      </c>
      <c r="J51" s="23"/>
      <c r="K51" s="24">
        <v>4942</v>
      </c>
      <c r="L51" s="24">
        <v>5000</v>
      </c>
      <c r="M51" s="24">
        <v>20000</v>
      </c>
      <c r="N51" s="24">
        <v>5000</v>
      </c>
      <c r="O51" s="25">
        <v>20000</v>
      </c>
      <c r="P51" s="28">
        <v>10000</v>
      </c>
      <c r="Q51" s="486">
        <v>8000</v>
      </c>
      <c r="R51" s="430">
        <f t="shared" si="6"/>
        <v>0.8</v>
      </c>
    </row>
    <row r="52" spans="2:18" ht="15">
      <c r="B52" s="1"/>
      <c r="C52" s="1"/>
      <c r="D52" s="1"/>
      <c r="E52" s="1"/>
      <c r="F52" s="1"/>
      <c r="G52" s="1"/>
      <c r="H52" s="23">
        <v>614</v>
      </c>
      <c r="I52" s="23" t="s">
        <v>18</v>
      </c>
      <c r="J52" s="23"/>
      <c r="K52" s="24">
        <v>25312</v>
      </c>
      <c r="L52" s="24">
        <v>40000</v>
      </c>
      <c r="M52" s="24">
        <v>34000</v>
      </c>
      <c r="N52" s="24">
        <v>40000</v>
      </c>
      <c r="O52" s="25">
        <v>34000</v>
      </c>
      <c r="P52" s="28">
        <v>25000</v>
      </c>
      <c r="Q52" s="486">
        <v>60000</v>
      </c>
      <c r="R52" s="430">
        <f t="shared" si="6"/>
        <v>2.4</v>
      </c>
    </row>
    <row r="53" spans="2:18" ht="15" hidden="1">
      <c r="B53" s="1"/>
      <c r="C53" s="1"/>
      <c r="D53" s="1"/>
      <c r="E53" s="1"/>
      <c r="F53" s="1"/>
      <c r="G53" s="1"/>
      <c r="H53" s="23">
        <v>616</v>
      </c>
      <c r="I53" s="23" t="s">
        <v>19</v>
      </c>
      <c r="J53" s="23"/>
      <c r="K53" s="24">
        <v>0</v>
      </c>
      <c r="L53" s="24">
        <v>0</v>
      </c>
      <c r="M53" s="24">
        <v>0</v>
      </c>
      <c r="N53" s="24">
        <v>0</v>
      </c>
      <c r="O53" s="25">
        <v>0</v>
      </c>
      <c r="P53" s="28">
        <v>0</v>
      </c>
      <c r="Q53" s="486">
        <v>0</v>
      </c>
      <c r="R53" s="430" t="e">
        <f t="shared" si="6"/>
        <v>#DIV/0!</v>
      </c>
    </row>
    <row r="54" spans="2:18" ht="15.75">
      <c r="B54" s="1"/>
      <c r="C54" s="1"/>
      <c r="D54" s="1"/>
      <c r="E54" s="1"/>
      <c r="F54" s="1"/>
      <c r="G54" s="1"/>
      <c r="H54" s="67">
        <v>63</v>
      </c>
      <c r="I54" s="105" t="s">
        <v>20</v>
      </c>
      <c r="J54" s="106"/>
      <c r="K54" s="81">
        <f>K55+K63+K57+K58+K62+K64+K65+K66+K67+K69+K60</f>
        <v>4761733</v>
      </c>
      <c r="L54" s="81">
        <f>L55+L63+L57+L58+L62+L64+L65+L66+L67+L69+L60</f>
        <v>7306247</v>
      </c>
      <c r="M54" s="81">
        <f>M55+M57+M58+M62+M63+M64+M65+M66+M67+M69+M60+M68+M56</f>
        <v>5045094</v>
      </c>
      <c r="N54" s="81">
        <f>N55+N57+N58+N62+N63+N64+N65+N66+N67+N69+N60</f>
        <v>6755600</v>
      </c>
      <c r="O54" s="25">
        <f>O55+O57+O58+O62+O63+O64+O65+O66+O67+O69+O60+O61</f>
        <v>3991600</v>
      </c>
      <c r="P54" s="80">
        <f>P55+P57+P58+P62+P63+P64+P65+P66+P67+P69+P60+P61+P59</f>
        <v>5707783</v>
      </c>
      <c r="Q54" s="485">
        <f>Q55+Q57+Q58+Q62+Q63+Q64+Q65+Q66+Q67+Q69+Q60+Q61+Q59</f>
        <v>4901585</v>
      </c>
      <c r="R54" s="429">
        <f t="shared" si="6"/>
        <v>0.8587546162844664</v>
      </c>
    </row>
    <row r="55" spans="2:18" ht="15">
      <c r="B55" s="1"/>
      <c r="C55" s="1"/>
      <c r="D55" s="1"/>
      <c r="E55" s="1"/>
      <c r="F55" s="1"/>
      <c r="G55" s="1"/>
      <c r="H55" s="23">
        <v>633</v>
      </c>
      <c r="I55" s="23" t="s">
        <v>336</v>
      </c>
      <c r="J55" s="23"/>
      <c r="K55" s="24">
        <v>3094348</v>
      </c>
      <c r="L55" s="24">
        <v>3127647</v>
      </c>
      <c r="M55" s="24">
        <v>3127647</v>
      </c>
      <c r="N55" s="24">
        <v>3277000</v>
      </c>
      <c r="O55" s="25">
        <v>2500000</v>
      </c>
      <c r="P55" s="28">
        <v>3700000</v>
      </c>
      <c r="Q55" s="486">
        <v>3704000</v>
      </c>
      <c r="R55" s="430">
        <f t="shared" si="6"/>
        <v>1.001081081081081</v>
      </c>
    </row>
    <row r="56" spans="2:18" ht="15" hidden="1">
      <c r="B56" s="1"/>
      <c r="C56" s="1"/>
      <c r="D56" s="1"/>
      <c r="E56" s="1"/>
      <c r="F56" s="1"/>
      <c r="G56" s="1"/>
      <c r="H56" s="23">
        <v>633</v>
      </c>
      <c r="I56" s="23" t="s">
        <v>512</v>
      </c>
      <c r="J56" s="23"/>
      <c r="K56" s="24">
        <v>0</v>
      </c>
      <c r="L56" s="24">
        <v>0</v>
      </c>
      <c r="M56" s="24">
        <v>130000</v>
      </c>
      <c r="N56" s="24">
        <v>0</v>
      </c>
      <c r="O56" s="25">
        <v>0</v>
      </c>
      <c r="P56" s="28">
        <v>0</v>
      </c>
      <c r="Q56" s="486">
        <v>0</v>
      </c>
      <c r="R56" s="430" t="e">
        <f t="shared" si="6"/>
        <v>#DIV/0!</v>
      </c>
    </row>
    <row r="57" spans="2:18" ht="15">
      <c r="B57" s="1"/>
      <c r="C57" s="1"/>
      <c r="D57" s="1"/>
      <c r="E57" s="1"/>
      <c r="F57" s="1"/>
      <c r="G57" s="1"/>
      <c r="H57" s="23">
        <v>633</v>
      </c>
      <c r="I57" s="23" t="s">
        <v>589</v>
      </c>
      <c r="J57" s="23"/>
      <c r="K57" s="24">
        <v>793822</v>
      </c>
      <c r="L57" s="24">
        <v>500000</v>
      </c>
      <c r="M57" s="24">
        <v>774202</v>
      </c>
      <c r="N57" s="24">
        <v>400000</v>
      </c>
      <c r="O57" s="25">
        <v>350000</v>
      </c>
      <c r="P57" s="28">
        <v>706396</v>
      </c>
      <c r="Q57" s="486">
        <v>0</v>
      </c>
      <c r="R57" s="430">
        <f t="shared" si="6"/>
        <v>0</v>
      </c>
    </row>
    <row r="58" spans="2:18" ht="15">
      <c r="B58" s="1"/>
      <c r="C58" s="1"/>
      <c r="D58" s="1"/>
      <c r="E58" s="1"/>
      <c r="F58" s="1"/>
      <c r="G58" s="1"/>
      <c r="H58" s="23">
        <v>633</v>
      </c>
      <c r="I58" s="23" t="s">
        <v>385</v>
      </c>
      <c r="J58" s="23"/>
      <c r="K58" s="24">
        <v>7000</v>
      </c>
      <c r="L58" s="24">
        <v>9600</v>
      </c>
      <c r="M58" s="24">
        <v>8000</v>
      </c>
      <c r="N58" s="24">
        <v>9600</v>
      </c>
      <c r="O58" s="25">
        <v>8000</v>
      </c>
      <c r="P58" s="28">
        <v>7200</v>
      </c>
      <c r="Q58" s="486">
        <v>7200</v>
      </c>
      <c r="R58" s="430">
        <f t="shared" si="6"/>
        <v>1</v>
      </c>
    </row>
    <row r="59" spans="2:18" ht="15">
      <c r="B59" s="1"/>
      <c r="C59" s="1"/>
      <c r="D59" s="1"/>
      <c r="E59" s="1"/>
      <c r="F59" s="1"/>
      <c r="G59" s="1"/>
      <c r="H59" s="23">
        <v>633</v>
      </c>
      <c r="I59" s="23" t="s">
        <v>592</v>
      </c>
      <c r="J59" s="23"/>
      <c r="K59" s="24"/>
      <c r="L59" s="24"/>
      <c r="M59" s="24"/>
      <c r="N59" s="24"/>
      <c r="O59" s="25">
        <v>0</v>
      </c>
      <c r="P59" s="28">
        <v>70000</v>
      </c>
      <c r="Q59" s="486">
        <v>0</v>
      </c>
      <c r="R59" s="430">
        <f t="shared" si="6"/>
        <v>0</v>
      </c>
    </row>
    <row r="60" spans="2:18" ht="15">
      <c r="B60" s="1"/>
      <c r="C60" s="1"/>
      <c r="D60" s="1"/>
      <c r="E60" s="1"/>
      <c r="F60" s="1"/>
      <c r="G60" s="1"/>
      <c r="H60" s="23">
        <v>633</v>
      </c>
      <c r="I60" s="23" t="s">
        <v>578</v>
      </c>
      <c r="J60" s="23"/>
      <c r="K60" s="24">
        <v>158800</v>
      </c>
      <c r="L60" s="24">
        <v>0</v>
      </c>
      <c r="M60" s="24">
        <v>303600</v>
      </c>
      <c r="N60" s="24">
        <v>0</v>
      </c>
      <c r="O60" s="25">
        <v>303600</v>
      </c>
      <c r="P60" s="28">
        <v>278300</v>
      </c>
      <c r="Q60" s="486">
        <v>278300</v>
      </c>
      <c r="R60" s="430">
        <f t="shared" si="6"/>
        <v>1</v>
      </c>
    </row>
    <row r="61" spans="2:18" ht="15">
      <c r="B61" s="1"/>
      <c r="C61" s="1"/>
      <c r="D61" s="1"/>
      <c r="E61" s="1"/>
      <c r="F61" s="1"/>
      <c r="G61" s="1"/>
      <c r="H61" s="23">
        <v>633</v>
      </c>
      <c r="I61" s="23" t="s">
        <v>518</v>
      </c>
      <c r="J61" s="23"/>
      <c r="K61" s="24">
        <v>0</v>
      </c>
      <c r="L61" s="24">
        <v>0</v>
      </c>
      <c r="M61" s="24">
        <v>0</v>
      </c>
      <c r="N61" s="24">
        <v>0</v>
      </c>
      <c r="O61" s="25">
        <v>50000</v>
      </c>
      <c r="P61" s="28">
        <v>50000</v>
      </c>
      <c r="Q61" s="486">
        <v>0</v>
      </c>
      <c r="R61" s="430">
        <f t="shared" si="6"/>
        <v>0</v>
      </c>
    </row>
    <row r="62" spans="2:18" ht="15">
      <c r="B62" s="1"/>
      <c r="C62" s="1"/>
      <c r="D62" s="1"/>
      <c r="E62" s="1"/>
      <c r="F62" s="1"/>
      <c r="G62" s="1"/>
      <c r="H62" s="23">
        <v>633</v>
      </c>
      <c r="I62" s="23" t="s">
        <v>337</v>
      </c>
      <c r="J62" s="23"/>
      <c r="K62" s="24">
        <v>653629</v>
      </c>
      <c r="L62" s="24">
        <v>670000</v>
      </c>
      <c r="M62" s="24">
        <v>550000</v>
      </c>
      <c r="N62" s="24">
        <v>570000</v>
      </c>
      <c r="O62" s="25">
        <v>650000</v>
      </c>
      <c r="P62" s="28">
        <v>650000</v>
      </c>
      <c r="Q62" s="486">
        <v>650000</v>
      </c>
      <c r="R62" s="430">
        <f t="shared" si="6"/>
        <v>1</v>
      </c>
    </row>
    <row r="63" spans="2:18" ht="15" hidden="1">
      <c r="B63" s="1"/>
      <c r="C63" s="1"/>
      <c r="D63" s="1"/>
      <c r="E63" s="1"/>
      <c r="F63" s="1"/>
      <c r="G63" s="1"/>
      <c r="H63" s="23">
        <v>634</v>
      </c>
      <c r="I63" s="23" t="s">
        <v>338</v>
      </c>
      <c r="J63" s="23"/>
      <c r="K63" s="24">
        <v>0</v>
      </c>
      <c r="L63" s="24">
        <v>0</v>
      </c>
      <c r="M63" s="24">
        <v>0</v>
      </c>
      <c r="N63" s="24">
        <v>100000</v>
      </c>
      <c r="O63" s="25">
        <v>0</v>
      </c>
      <c r="P63" s="28">
        <v>0</v>
      </c>
      <c r="Q63" s="486">
        <v>0</v>
      </c>
      <c r="R63" s="430" t="e">
        <f t="shared" si="6"/>
        <v>#DIV/0!</v>
      </c>
    </row>
    <row r="64" spans="2:18" ht="15" hidden="1">
      <c r="B64" s="1"/>
      <c r="C64" s="1"/>
      <c r="D64" s="1"/>
      <c r="E64" s="1"/>
      <c r="F64" s="1"/>
      <c r="G64" s="1"/>
      <c r="H64" s="23">
        <v>634</v>
      </c>
      <c r="I64" s="23" t="s">
        <v>339</v>
      </c>
      <c r="J64" s="23"/>
      <c r="K64" s="24">
        <v>0</v>
      </c>
      <c r="L64" s="24">
        <v>94000</v>
      </c>
      <c r="M64" s="24">
        <v>0</v>
      </c>
      <c r="N64" s="24">
        <v>94000</v>
      </c>
      <c r="O64" s="25">
        <v>0</v>
      </c>
      <c r="P64" s="28">
        <v>0</v>
      </c>
      <c r="Q64" s="486">
        <v>0</v>
      </c>
      <c r="R64" s="430" t="e">
        <f t="shared" si="6"/>
        <v>#DIV/0!</v>
      </c>
    </row>
    <row r="65" spans="2:18" ht="15">
      <c r="B65" s="1"/>
      <c r="C65" s="1"/>
      <c r="D65" s="1"/>
      <c r="E65" s="1"/>
      <c r="F65" s="1"/>
      <c r="G65" s="1"/>
      <c r="H65" s="23">
        <v>634</v>
      </c>
      <c r="I65" s="23" t="s">
        <v>562</v>
      </c>
      <c r="J65" s="23"/>
      <c r="K65" s="24">
        <v>0</v>
      </c>
      <c r="L65" s="24">
        <v>2700000</v>
      </c>
      <c r="M65" s="24">
        <v>0</v>
      </c>
      <c r="N65" s="24">
        <v>2100000</v>
      </c>
      <c r="O65" s="25">
        <v>0</v>
      </c>
      <c r="P65" s="28">
        <v>30222</v>
      </c>
      <c r="Q65" s="486">
        <v>30222</v>
      </c>
      <c r="R65" s="430">
        <f t="shared" si="6"/>
        <v>1</v>
      </c>
    </row>
    <row r="66" spans="2:18" ht="15">
      <c r="B66" s="1"/>
      <c r="C66" s="1"/>
      <c r="D66" s="1"/>
      <c r="E66" s="1"/>
      <c r="F66" s="1"/>
      <c r="G66" s="1"/>
      <c r="H66" s="23">
        <v>634</v>
      </c>
      <c r="I66" s="23" t="s">
        <v>561</v>
      </c>
      <c r="J66" s="23"/>
      <c r="K66" s="24">
        <v>0</v>
      </c>
      <c r="L66" s="24">
        <v>100000</v>
      </c>
      <c r="M66" s="24">
        <v>0</v>
      </c>
      <c r="N66" s="24">
        <v>100000</v>
      </c>
      <c r="O66" s="25">
        <v>0</v>
      </c>
      <c r="P66" s="28">
        <v>3855</v>
      </c>
      <c r="Q66" s="486">
        <v>5000</v>
      </c>
      <c r="R66" s="430">
        <f t="shared" si="6"/>
        <v>1.297016861219196</v>
      </c>
    </row>
    <row r="67" spans="2:18" ht="15">
      <c r="B67" s="1"/>
      <c r="C67" s="1"/>
      <c r="D67" s="1"/>
      <c r="E67" s="1"/>
      <c r="F67" s="1"/>
      <c r="G67" s="1"/>
      <c r="H67" s="23">
        <v>634</v>
      </c>
      <c r="I67" s="23" t="s">
        <v>340</v>
      </c>
      <c r="J67" s="23"/>
      <c r="K67" s="24">
        <v>43732</v>
      </c>
      <c r="L67" s="24">
        <v>105000</v>
      </c>
      <c r="M67" s="24">
        <v>123757</v>
      </c>
      <c r="N67" s="24">
        <v>105000</v>
      </c>
      <c r="O67" s="25">
        <v>130000</v>
      </c>
      <c r="P67" s="28">
        <v>160000</v>
      </c>
      <c r="Q67" s="486">
        <v>175053</v>
      </c>
      <c r="R67" s="430">
        <f t="shared" si="6"/>
        <v>1.09408125</v>
      </c>
    </row>
    <row r="68" spans="2:18" ht="15">
      <c r="B68" s="1"/>
      <c r="C68" s="1"/>
      <c r="D68" s="1"/>
      <c r="E68" s="1"/>
      <c r="F68" s="1"/>
      <c r="G68" s="1"/>
      <c r="H68" s="23">
        <v>634</v>
      </c>
      <c r="I68" s="23" t="s">
        <v>511</v>
      </c>
      <c r="J68" s="23"/>
      <c r="K68" s="24">
        <v>0</v>
      </c>
      <c r="L68" s="24">
        <v>0</v>
      </c>
      <c r="M68" s="24">
        <v>27888</v>
      </c>
      <c r="N68" s="24">
        <v>0</v>
      </c>
      <c r="O68" s="25">
        <v>0</v>
      </c>
      <c r="P68" s="28">
        <v>27000</v>
      </c>
      <c r="Q68" s="486"/>
      <c r="R68" s="430">
        <f t="shared" si="6"/>
        <v>0</v>
      </c>
    </row>
    <row r="69" spans="2:18" ht="15">
      <c r="B69" s="1"/>
      <c r="C69" s="1"/>
      <c r="D69" s="1"/>
      <c r="E69" s="1"/>
      <c r="F69" s="1"/>
      <c r="G69" s="1"/>
      <c r="H69" s="23">
        <v>634</v>
      </c>
      <c r="I69" s="23" t="s">
        <v>358</v>
      </c>
      <c r="J69" s="23"/>
      <c r="K69" s="24">
        <v>10402</v>
      </c>
      <c r="L69" s="24">
        <v>0</v>
      </c>
      <c r="M69" s="24">
        <v>0</v>
      </c>
      <c r="N69" s="24">
        <v>0</v>
      </c>
      <c r="O69" s="25">
        <v>0</v>
      </c>
      <c r="P69" s="28">
        <v>51810</v>
      </c>
      <c r="Q69" s="486">
        <v>51810</v>
      </c>
      <c r="R69" s="430">
        <f t="shared" si="6"/>
        <v>1</v>
      </c>
    </row>
    <row r="70" spans="2:18" ht="15.75">
      <c r="B70" s="1"/>
      <c r="C70" s="1"/>
      <c r="D70" s="1"/>
      <c r="E70" s="1"/>
      <c r="F70" s="1"/>
      <c r="G70" s="1"/>
      <c r="H70" s="67">
        <v>64</v>
      </c>
      <c r="I70" s="67" t="s">
        <v>21</v>
      </c>
      <c r="J70" s="67"/>
      <c r="K70" s="81">
        <f aca="true" t="shared" si="7" ref="K70:P70">K71+K72</f>
        <v>172451</v>
      </c>
      <c r="L70" s="81">
        <f t="shared" si="7"/>
        <v>176500</v>
      </c>
      <c r="M70" s="81">
        <f t="shared" si="7"/>
        <v>170500</v>
      </c>
      <c r="N70" s="81">
        <f t="shared" si="7"/>
        <v>176500</v>
      </c>
      <c r="O70" s="25">
        <f t="shared" si="7"/>
        <v>170500</v>
      </c>
      <c r="P70" s="80">
        <f t="shared" si="7"/>
        <v>200000</v>
      </c>
      <c r="Q70" s="485">
        <f>Q71+Q72</f>
        <v>200000</v>
      </c>
      <c r="R70" s="429">
        <f t="shared" si="6"/>
        <v>1</v>
      </c>
    </row>
    <row r="71" spans="2:18" ht="15" hidden="1">
      <c r="B71" s="1"/>
      <c r="C71" s="1"/>
      <c r="D71" s="1"/>
      <c r="E71" s="1"/>
      <c r="F71" s="1"/>
      <c r="G71" s="1"/>
      <c r="H71" s="23">
        <v>641</v>
      </c>
      <c r="I71" s="23" t="s">
        <v>22</v>
      </c>
      <c r="J71" s="23"/>
      <c r="K71" s="24">
        <v>0</v>
      </c>
      <c r="L71" s="24">
        <v>500</v>
      </c>
      <c r="M71" s="24">
        <v>500</v>
      </c>
      <c r="N71" s="24">
        <v>500</v>
      </c>
      <c r="O71" s="25">
        <v>500</v>
      </c>
      <c r="P71" s="28">
        <v>0</v>
      </c>
      <c r="Q71" s="486">
        <v>0</v>
      </c>
      <c r="R71" s="430" t="e">
        <f t="shared" si="6"/>
        <v>#DIV/0!</v>
      </c>
    </row>
    <row r="72" spans="2:18" ht="15">
      <c r="B72" s="1"/>
      <c r="C72" s="1"/>
      <c r="D72" s="1"/>
      <c r="E72" s="1"/>
      <c r="F72" s="1"/>
      <c r="G72" s="1"/>
      <c r="H72" s="23">
        <v>642</v>
      </c>
      <c r="I72" s="23" t="s">
        <v>23</v>
      </c>
      <c r="J72" s="23"/>
      <c r="K72" s="24">
        <v>172451</v>
      </c>
      <c r="L72" s="24">
        <v>176000</v>
      </c>
      <c r="M72" s="24">
        <v>170000</v>
      </c>
      <c r="N72" s="24">
        <v>176000</v>
      </c>
      <c r="O72" s="25">
        <v>170000</v>
      </c>
      <c r="P72" s="28">
        <v>200000</v>
      </c>
      <c r="Q72" s="486">
        <v>200000</v>
      </c>
      <c r="R72" s="430">
        <f t="shared" si="6"/>
        <v>1</v>
      </c>
    </row>
    <row r="73" spans="2:18" ht="15.75">
      <c r="B73" s="1"/>
      <c r="C73" s="1"/>
      <c r="D73" s="1"/>
      <c r="E73" s="1"/>
      <c r="F73" s="1"/>
      <c r="G73" s="1"/>
      <c r="H73" s="67">
        <v>65</v>
      </c>
      <c r="I73" s="67" t="s">
        <v>24</v>
      </c>
      <c r="J73" s="67"/>
      <c r="K73" s="81">
        <f>K74+K75</f>
        <v>189110</v>
      </c>
      <c r="L73" s="81">
        <f>L74+L75</f>
        <v>160000</v>
      </c>
      <c r="M73" s="81">
        <f>M74+M75+M76</f>
        <v>284000</v>
      </c>
      <c r="N73" s="81">
        <f>N74+N75</f>
        <v>160000</v>
      </c>
      <c r="O73" s="25">
        <f>O74+O75+O76</f>
        <v>314000</v>
      </c>
      <c r="P73" s="25">
        <f>P74+P75+P76</f>
        <v>314000</v>
      </c>
      <c r="Q73" s="485">
        <f>Q74+Q75+Q76</f>
        <v>324000</v>
      </c>
      <c r="R73" s="429">
        <f t="shared" si="6"/>
        <v>1.0318471337579618</v>
      </c>
    </row>
    <row r="74" spans="2:18" ht="15">
      <c r="B74" s="1"/>
      <c r="C74" s="1"/>
      <c r="D74" s="1"/>
      <c r="E74" s="1"/>
      <c r="F74" s="1"/>
      <c r="G74" s="1"/>
      <c r="H74" s="23">
        <v>651</v>
      </c>
      <c r="I74" s="23" t="s">
        <v>25</v>
      </c>
      <c r="J74" s="23"/>
      <c r="K74" s="24">
        <v>0</v>
      </c>
      <c r="L74" s="24">
        <v>5000</v>
      </c>
      <c r="M74" s="24">
        <v>2000</v>
      </c>
      <c r="N74" s="24">
        <v>5000</v>
      </c>
      <c r="O74" s="25">
        <v>2000</v>
      </c>
      <c r="P74" s="28">
        <v>2000</v>
      </c>
      <c r="Q74" s="486">
        <v>2000</v>
      </c>
      <c r="R74" s="430">
        <f t="shared" si="6"/>
        <v>1</v>
      </c>
    </row>
    <row r="75" spans="2:18" ht="15">
      <c r="B75" s="1"/>
      <c r="C75" s="1"/>
      <c r="D75" s="1"/>
      <c r="E75" s="1"/>
      <c r="F75" s="1"/>
      <c r="G75" s="1"/>
      <c r="H75" s="23">
        <v>652</v>
      </c>
      <c r="I75" s="23" t="s">
        <v>26</v>
      </c>
      <c r="J75" s="23"/>
      <c r="K75" s="24">
        <v>189110</v>
      </c>
      <c r="L75" s="24">
        <v>155000</v>
      </c>
      <c r="M75" s="24">
        <v>12000</v>
      </c>
      <c r="N75" s="24">
        <v>155000</v>
      </c>
      <c r="O75" s="25">
        <v>12000</v>
      </c>
      <c r="P75" s="28">
        <v>12000</v>
      </c>
      <c r="Q75" s="486">
        <v>12000</v>
      </c>
      <c r="R75" s="430">
        <f t="shared" si="6"/>
        <v>1</v>
      </c>
    </row>
    <row r="76" spans="2:18" ht="15">
      <c r="B76" s="1"/>
      <c r="C76" s="1"/>
      <c r="D76" s="1"/>
      <c r="E76" s="1"/>
      <c r="F76" s="1"/>
      <c r="G76" s="1"/>
      <c r="H76" s="23">
        <v>653</v>
      </c>
      <c r="I76" s="23" t="s">
        <v>470</v>
      </c>
      <c r="J76" s="23"/>
      <c r="K76" s="24">
        <v>0</v>
      </c>
      <c r="L76" s="24">
        <v>0</v>
      </c>
      <c r="M76" s="24">
        <v>270000</v>
      </c>
      <c r="N76" s="24">
        <v>0</v>
      </c>
      <c r="O76" s="25">
        <v>300000</v>
      </c>
      <c r="P76" s="28">
        <v>300000</v>
      </c>
      <c r="Q76" s="486">
        <v>310000</v>
      </c>
      <c r="R76" s="430">
        <f t="shared" si="6"/>
        <v>1.0333333333333334</v>
      </c>
    </row>
    <row r="77" spans="2:18" ht="15.75" hidden="1">
      <c r="B77" s="1"/>
      <c r="C77" s="1"/>
      <c r="D77" s="1"/>
      <c r="E77" s="1"/>
      <c r="F77" s="1"/>
      <c r="G77" s="1"/>
      <c r="H77" s="67">
        <v>66</v>
      </c>
      <c r="I77" s="67" t="s">
        <v>27</v>
      </c>
      <c r="J77" s="67"/>
      <c r="K77" s="81">
        <f aca="true" t="shared" si="8" ref="K77:P77">K78+K79</f>
        <v>0</v>
      </c>
      <c r="L77" s="81">
        <f t="shared" si="8"/>
        <v>0</v>
      </c>
      <c r="M77" s="81">
        <f t="shared" si="8"/>
        <v>0</v>
      </c>
      <c r="N77" s="81">
        <f t="shared" si="8"/>
        <v>0</v>
      </c>
      <c r="O77" s="25">
        <f t="shared" si="8"/>
        <v>0</v>
      </c>
      <c r="P77" s="80">
        <f t="shared" si="8"/>
        <v>0</v>
      </c>
      <c r="Q77" s="485">
        <f>Q78+Q79</f>
        <v>0</v>
      </c>
      <c r="R77" s="430"/>
    </row>
    <row r="78" spans="2:18" ht="15" hidden="1">
      <c r="B78" s="1"/>
      <c r="C78" s="1"/>
      <c r="D78" s="1"/>
      <c r="E78" s="1"/>
      <c r="F78" s="1"/>
      <c r="G78" s="1"/>
      <c r="H78" s="23">
        <v>661</v>
      </c>
      <c r="I78" s="23" t="s">
        <v>28</v>
      </c>
      <c r="J78" s="23"/>
      <c r="K78" s="24">
        <v>0</v>
      </c>
      <c r="L78" s="24">
        <v>0</v>
      </c>
      <c r="M78" s="24">
        <v>0</v>
      </c>
      <c r="N78" s="24">
        <v>0</v>
      </c>
      <c r="O78" s="25">
        <v>0</v>
      </c>
      <c r="P78" s="28">
        <v>0</v>
      </c>
      <c r="Q78" s="486">
        <v>0</v>
      </c>
      <c r="R78" s="430"/>
    </row>
    <row r="79" spans="2:18" ht="15" hidden="1">
      <c r="B79" s="1"/>
      <c r="C79" s="1"/>
      <c r="D79" s="1"/>
      <c r="E79" s="1"/>
      <c r="F79" s="1"/>
      <c r="G79" s="1"/>
      <c r="H79" s="23">
        <v>663</v>
      </c>
      <c r="I79" s="23" t="s">
        <v>300</v>
      </c>
      <c r="J79" s="23"/>
      <c r="K79" s="24">
        <v>0</v>
      </c>
      <c r="L79" s="24">
        <v>0</v>
      </c>
      <c r="M79" s="24">
        <v>0</v>
      </c>
      <c r="N79" s="24">
        <v>0</v>
      </c>
      <c r="O79" s="25">
        <v>0</v>
      </c>
      <c r="P79" s="28">
        <v>0</v>
      </c>
      <c r="Q79" s="486">
        <v>0</v>
      </c>
      <c r="R79" s="430"/>
    </row>
    <row r="80" spans="2:18" ht="15.75">
      <c r="B80" s="1"/>
      <c r="C80" s="1"/>
      <c r="D80" s="1"/>
      <c r="E80" s="1"/>
      <c r="F80" s="1"/>
      <c r="G80" s="1"/>
      <c r="H80" s="110">
        <v>7</v>
      </c>
      <c r="I80" s="110" t="s">
        <v>29</v>
      </c>
      <c r="J80" s="110"/>
      <c r="K80" s="82">
        <f aca="true" t="shared" si="9" ref="K80:P80">K81+K83</f>
        <v>30500</v>
      </c>
      <c r="L80" s="82">
        <f t="shared" si="9"/>
        <v>50000</v>
      </c>
      <c r="M80" s="82">
        <f t="shared" si="9"/>
        <v>1500</v>
      </c>
      <c r="N80" s="82">
        <f t="shared" si="9"/>
        <v>0</v>
      </c>
      <c r="O80" s="421">
        <f t="shared" si="9"/>
        <v>30000</v>
      </c>
      <c r="P80" s="82">
        <f t="shared" si="9"/>
        <v>5000</v>
      </c>
      <c r="Q80" s="492">
        <f>Q81+Q83</f>
        <v>1500</v>
      </c>
      <c r="R80" s="441">
        <f>Q80/P80</f>
        <v>0.3</v>
      </c>
    </row>
    <row r="81" spans="2:18" ht="15.75" hidden="1">
      <c r="B81" s="1"/>
      <c r="C81" s="1"/>
      <c r="D81" s="1"/>
      <c r="E81" s="1"/>
      <c r="F81" s="1"/>
      <c r="G81" s="1"/>
      <c r="H81" s="67">
        <v>71</v>
      </c>
      <c r="I81" s="67" t="s">
        <v>30</v>
      </c>
      <c r="J81" s="67"/>
      <c r="K81" s="81">
        <f aca="true" t="shared" si="10" ref="K81:R81">K82</f>
        <v>30500</v>
      </c>
      <c r="L81" s="81">
        <f t="shared" si="10"/>
        <v>50000</v>
      </c>
      <c r="M81" s="81">
        <f t="shared" si="10"/>
        <v>0</v>
      </c>
      <c r="N81" s="81">
        <f t="shared" si="10"/>
        <v>0</v>
      </c>
      <c r="O81" s="25">
        <f t="shared" si="10"/>
        <v>0</v>
      </c>
      <c r="P81" s="80">
        <f t="shared" si="10"/>
        <v>0</v>
      </c>
      <c r="Q81" s="485">
        <f t="shared" si="10"/>
        <v>0</v>
      </c>
      <c r="R81" s="440">
        <f t="shared" si="10"/>
        <v>0</v>
      </c>
    </row>
    <row r="82" spans="2:18" ht="15" hidden="1">
      <c r="B82" s="1"/>
      <c r="C82" s="1"/>
      <c r="D82" s="1"/>
      <c r="E82" s="1"/>
      <c r="F82" s="1"/>
      <c r="G82" s="1"/>
      <c r="H82" s="23">
        <v>711</v>
      </c>
      <c r="I82" s="23" t="s">
        <v>31</v>
      </c>
      <c r="J82" s="23"/>
      <c r="K82" s="24">
        <v>30500</v>
      </c>
      <c r="L82" s="24">
        <v>50000</v>
      </c>
      <c r="M82" s="24">
        <v>0</v>
      </c>
      <c r="N82" s="24">
        <v>0</v>
      </c>
      <c r="O82" s="25">
        <v>0</v>
      </c>
      <c r="P82" s="28">
        <v>0</v>
      </c>
      <c r="Q82" s="486">
        <v>0</v>
      </c>
      <c r="R82" s="440">
        <v>0</v>
      </c>
    </row>
    <row r="83" spans="1:18" ht="15.75">
      <c r="A83" s="6"/>
      <c r="B83" s="109"/>
      <c r="C83" s="109"/>
      <c r="D83" s="109"/>
      <c r="E83" s="109"/>
      <c r="F83" s="109"/>
      <c r="G83" s="109"/>
      <c r="H83" s="67">
        <v>72</v>
      </c>
      <c r="I83" s="67" t="s">
        <v>32</v>
      </c>
      <c r="J83" s="67"/>
      <c r="K83" s="81">
        <f aca="true" t="shared" si="11" ref="K83:Q83">K84</f>
        <v>0</v>
      </c>
      <c r="L83" s="81">
        <v>0</v>
      </c>
      <c r="M83" s="81">
        <f t="shared" si="11"/>
        <v>1500</v>
      </c>
      <c r="N83" s="81">
        <f t="shared" si="11"/>
        <v>0</v>
      </c>
      <c r="O83" s="25">
        <f t="shared" si="11"/>
        <v>30000</v>
      </c>
      <c r="P83" s="80">
        <f t="shared" si="11"/>
        <v>5000</v>
      </c>
      <c r="Q83" s="485">
        <f t="shared" si="11"/>
        <v>1500</v>
      </c>
      <c r="R83" s="440">
        <f>Q83/P83</f>
        <v>0.3</v>
      </c>
    </row>
    <row r="84" spans="2:18" ht="15">
      <c r="B84" s="1"/>
      <c r="C84" s="1"/>
      <c r="D84" s="1"/>
      <c r="E84" s="1"/>
      <c r="F84" s="1"/>
      <c r="G84" s="1"/>
      <c r="H84" s="23">
        <v>721</v>
      </c>
      <c r="I84" s="23" t="s">
        <v>33</v>
      </c>
      <c r="J84" s="23"/>
      <c r="K84" s="24">
        <v>0</v>
      </c>
      <c r="L84" s="24">
        <v>0</v>
      </c>
      <c r="M84" s="24">
        <v>1500</v>
      </c>
      <c r="N84" s="24">
        <v>0</v>
      </c>
      <c r="O84" s="25">
        <v>30000</v>
      </c>
      <c r="P84" s="28">
        <v>5000</v>
      </c>
      <c r="Q84" s="486">
        <v>1500</v>
      </c>
      <c r="R84" s="440">
        <f>Q84/P84</f>
        <v>0.3</v>
      </c>
    </row>
    <row r="85" spans="2:18" ht="15.75">
      <c r="B85" s="1"/>
      <c r="C85" s="1"/>
      <c r="D85" s="1"/>
      <c r="E85" s="1"/>
      <c r="F85" s="1"/>
      <c r="G85" s="1"/>
      <c r="H85" s="110">
        <v>3</v>
      </c>
      <c r="I85" s="110" t="s">
        <v>7</v>
      </c>
      <c r="J85" s="110"/>
      <c r="K85" s="82">
        <f aca="true" t="shared" si="12" ref="K85:P85">K86+K90+K96+K99+K101+K103+K105</f>
        <v>4019188</v>
      </c>
      <c r="L85" s="82">
        <f t="shared" si="12"/>
        <v>4121100</v>
      </c>
      <c r="M85" s="82">
        <f t="shared" si="12"/>
        <v>4750457</v>
      </c>
      <c r="N85" s="82">
        <f t="shared" si="12"/>
        <v>4877842</v>
      </c>
      <c r="O85" s="421">
        <f t="shared" si="12"/>
        <v>4178110</v>
      </c>
      <c r="P85" s="82">
        <f t="shared" si="12"/>
        <v>5430454</v>
      </c>
      <c r="Q85" s="492">
        <f>Q86+Q90+Q96+Q99+Q101+Q103+Q105</f>
        <v>6018092</v>
      </c>
      <c r="R85" s="441">
        <f>Q85/P85</f>
        <v>1.1082115786267595</v>
      </c>
    </row>
    <row r="86" spans="2:18" ht="15.75">
      <c r="B86" s="1"/>
      <c r="C86" s="1"/>
      <c r="D86" s="1"/>
      <c r="E86" s="1"/>
      <c r="F86" s="1"/>
      <c r="G86" s="1"/>
      <c r="H86" s="67">
        <v>31</v>
      </c>
      <c r="I86" s="67" t="s">
        <v>34</v>
      </c>
      <c r="J86" s="67"/>
      <c r="K86" s="81">
        <f aca="true" t="shared" si="13" ref="K86:P86">K87+K88+K89</f>
        <v>1077074</v>
      </c>
      <c r="L86" s="81">
        <f t="shared" si="13"/>
        <v>1170500</v>
      </c>
      <c r="M86" s="81">
        <f t="shared" si="13"/>
        <v>1164231</v>
      </c>
      <c r="N86" s="81">
        <f t="shared" si="13"/>
        <v>1404242</v>
      </c>
      <c r="O86" s="25">
        <f t="shared" si="13"/>
        <v>1126100</v>
      </c>
      <c r="P86" s="80">
        <f t="shared" si="13"/>
        <v>1261118</v>
      </c>
      <c r="Q86" s="485">
        <f>Q87+Q88+Q89</f>
        <v>1360384</v>
      </c>
      <c r="R86" s="429">
        <f>Q86/P86</f>
        <v>1.0787126977808579</v>
      </c>
    </row>
    <row r="87" spans="2:18" ht="15">
      <c r="B87" s="1"/>
      <c r="C87" s="1"/>
      <c r="D87" s="1"/>
      <c r="E87" s="1"/>
      <c r="F87" s="1"/>
      <c r="G87" s="1"/>
      <c r="H87" s="23">
        <v>311</v>
      </c>
      <c r="I87" s="30" t="s">
        <v>35</v>
      </c>
      <c r="J87" s="29"/>
      <c r="K87" s="24">
        <v>904436</v>
      </c>
      <c r="L87" s="24">
        <v>985000</v>
      </c>
      <c r="M87" s="24">
        <f>List2!P65+List2!P496+List2!P521+List2!P228+List2!P66+List2!P229+List2!P522</f>
        <v>953767</v>
      </c>
      <c r="N87" s="24">
        <f>List2!Q65+List2!Q496+List2!Q521+List2!Q228+List2!Q66+List2!Q229+List2!Q522</f>
        <v>1201000</v>
      </c>
      <c r="O87" s="25">
        <f>List2!R65+List2!R66+List2!R228+List2!R229+List2!R521+List2!R522</f>
        <v>950500</v>
      </c>
      <c r="P87" s="28">
        <f>List2!S65+List2!S66+List2!S228+List2!S229+List2!S521+List2!S522</f>
        <v>1032088</v>
      </c>
      <c r="Q87" s="486">
        <f>List2!T65+List2!T66+List2!T228+List2!T229+List2!T521+List2!T522+List2!T523</f>
        <v>1118783</v>
      </c>
      <c r="R87" s="430">
        <f aca="true" t="shared" si="14" ref="R87:R110">Q87/P87</f>
        <v>1.0839996201874258</v>
      </c>
    </row>
    <row r="88" spans="1:18" ht="15">
      <c r="A88" s="6"/>
      <c r="B88" s="109"/>
      <c r="C88" s="109"/>
      <c r="D88" s="109"/>
      <c r="E88" s="109"/>
      <c r="F88" s="109"/>
      <c r="G88" s="109"/>
      <c r="H88" s="23">
        <v>312</v>
      </c>
      <c r="I88" s="23" t="s">
        <v>36</v>
      </c>
      <c r="J88" s="23"/>
      <c r="K88" s="24">
        <v>16750</v>
      </c>
      <c r="L88" s="24">
        <v>34300</v>
      </c>
      <c r="M88" s="24">
        <f>List2!P67+List2!P524+List2!P68+List2!P69</f>
        <v>47386</v>
      </c>
      <c r="N88" s="24">
        <f>List2!Q67+List2!Q524+List2!Q68+List2!Q69</f>
        <v>27000</v>
      </c>
      <c r="O88" s="25">
        <f>List2!R67+List2!R68+List2!R69+List2!R524</f>
        <v>12500</v>
      </c>
      <c r="P88" s="28">
        <f>List2!S67+List2!S68+List2!S69+List2!S524</f>
        <v>52500</v>
      </c>
      <c r="Q88" s="486">
        <f>List2!T67+List2!T68+List2!T69+List2!T524</f>
        <v>54501</v>
      </c>
      <c r="R88" s="430">
        <f t="shared" si="14"/>
        <v>1.0381142857142858</v>
      </c>
    </row>
    <row r="89" spans="2:18" ht="15">
      <c r="B89" s="1"/>
      <c r="C89" s="1"/>
      <c r="D89" s="1"/>
      <c r="E89" s="1"/>
      <c r="F89" s="1"/>
      <c r="G89" s="1"/>
      <c r="H89" s="23">
        <v>313</v>
      </c>
      <c r="I89" s="23" t="s">
        <v>37</v>
      </c>
      <c r="J89" s="23"/>
      <c r="K89" s="24">
        <v>155888</v>
      </c>
      <c r="L89" s="24">
        <v>151200</v>
      </c>
      <c r="M89" s="24">
        <f>List2!P70+List2!P71+List2!P525+List2!P526+List2!P230+List2!P231</f>
        <v>163078</v>
      </c>
      <c r="N89" s="24">
        <f>List2!Q70+List2!Q71+List2!Q525+List2!Q526+List2!Q230+List2!Q231</f>
        <v>176242</v>
      </c>
      <c r="O89" s="25">
        <f>List2!R70+List2!R71+List2!R231+List2!R230+List2!R525+List2!R526</f>
        <v>163100</v>
      </c>
      <c r="P89" s="28">
        <f>List2!S70+List2!S71+List2!S231+List2!S230+List2!S525+List2!S526</f>
        <v>176530</v>
      </c>
      <c r="Q89" s="486">
        <f>List2!T70+List2!T71+List2!T231+List2!T230+List2!T525+List2!T526</f>
        <v>187100</v>
      </c>
      <c r="R89" s="430">
        <f t="shared" si="14"/>
        <v>1.059876508242225</v>
      </c>
    </row>
    <row r="90" spans="1:18" ht="15.75">
      <c r="A90">
        <v>1</v>
      </c>
      <c r="B90" s="1"/>
      <c r="C90" s="1"/>
      <c r="D90" s="1">
        <v>4</v>
      </c>
      <c r="E90" s="1"/>
      <c r="F90" s="1"/>
      <c r="G90" s="1"/>
      <c r="H90" s="67">
        <v>32</v>
      </c>
      <c r="I90" s="67" t="s">
        <v>38</v>
      </c>
      <c r="J90" s="67"/>
      <c r="K90" s="81">
        <f>K91+K92+K93+K95</f>
        <v>1926686</v>
      </c>
      <c r="L90" s="81">
        <f>L91+L92+L93+L95</f>
        <v>2037000</v>
      </c>
      <c r="M90" s="81">
        <f>M91+M92+M93+M95+M94</f>
        <v>2359816</v>
      </c>
      <c r="N90" s="81">
        <f>N91+N92+N93+N95</f>
        <v>2473000</v>
      </c>
      <c r="O90" s="25">
        <f>O91+O92+O93+O95+O94</f>
        <v>1739050</v>
      </c>
      <c r="P90" s="80">
        <f>P91+P92+P93+P95+P94</f>
        <v>2762736</v>
      </c>
      <c r="Q90" s="485">
        <f>Q91+Q92+Q93+Q95+Q94</f>
        <v>3284103</v>
      </c>
      <c r="R90" s="429">
        <f t="shared" si="14"/>
        <v>1.1887140139340133</v>
      </c>
    </row>
    <row r="91" spans="2:18" ht="15">
      <c r="B91" s="1"/>
      <c r="C91" s="1"/>
      <c r="D91" s="1">
        <v>4</v>
      </c>
      <c r="E91" s="1"/>
      <c r="F91" s="1"/>
      <c r="G91" s="1"/>
      <c r="H91" s="23">
        <v>321</v>
      </c>
      <c r="I91" s="23" t="s">
        <v>39</v>
      </c>
      <c r="J91" s="23"/>
      <c r="K91" s="24">
        <v>87956</v>
      </c>
      <c r="L91" s="24">
        <v>112000</v>
      </c>
      <c r="M91" s="24">
        <f>List2!P74+List2!P75+List2!P76+List2!P529+List2!P234+List2!P77+List2!P235</f>
        <v>92921</v>
      </c>
      <c r="N91" s="24">
        <f>List2!Q74+List2!Q75+List2!Q76+List2!Q529+List2!Q234</f>
        <v>119000</v>
      </c>
      <c r="O91" s="25">
        <f>List2!R74+List2!R75+List2!R76+List2!R77+List2!R234+List2!R235+List2!R529</f>
        <v>90100</v>
      </c>
      <c r="P91" s="28">
        <f>List2!S74+List2!S75+List2!S76+List2!S77+List2!S234+List2!S235+List2!S529</f>
        <v>96200</v>
      </c>
      <c r="Q91" s="486">
        <f>List2!T74+List2!T75+List2!T76+List2!T77+List2!T234+List2!T235+List2!T529</f>
        <v>97000</v>
      </c>
      <c r="R91" s="430">
        <f t="shared" si="14"/>
        <v>1.0083160083160083</v>
      </c>
    </row>
    <row r="92" spans="2:18" ht="15">
      <c r="B92" s="1">
        <v>2</v>
      </c>
      <c r="C92" s="1"/>
      <c r="D92" s="1">
        <v>4</v>
      </c>
      <c r="E92" s="1"/>
      <c r="F92" s="1"/>
      <c r="G92" s="1"/>
      <c r="H92" s="23">
        <v>322</v>
      </c>
      <c r="I92" s="23" t="s">
        <v>40</v>
      </c>
      <c r="J92" s="23"/>
      <c r="K92" s="24">
        <v>505823</v>
      </c>
      <c r="L92" s="24">
        <v>609500</v>
      </c>
      <c r="M92" s="24">
        <f>List2!P79+List2!P80+List2!P81+List2!P530+List2!P531+List2!P533+List2!P251+List2!P387+List2!P532+List2!P239+List2!P48+List2!P237+List2!P238+List2!P447+List2!P497+List2!P534</f>
        <v>609958</v>
      </c>
      <c r="N92" s="24">
        <f>List2!Q79+List2!Q80+List2!Q81+List2!Q530+List2!Q531+List2!Q533+List2!Q48+List2!Q251+List2!Q387+List2!Q532+List2!Q239+List2!Q237+List2!Q238+List2!Q447+List2!Q497</f>
        <v>611000</v>
      </c>
      <c r="O92" s="25">
        <f>List2!R48+List2!R79+List2!R80+List2!R81+List2!R237+List2!R238+List2!R239+List2!R251+List2!R387+List2!R530+List2!R531+List2!R532+List2!R533+List2!R534</f>
        <v>591650</v>
      </c>
      <c r="P92" s="28">
        <f>List2!S48+List2!S79+List2!S80+List2!S81+List2!S237+List2!S238+List2!S239+List2!S251+List2!S387+List2!S530+List2!S531+List2!S532+List2!S533+List2!S534+List2!S82+List2!S497+List2!S240</f>
        <v>699563</v>
      </c>
      <c r="Q92" s="486">
        <f>List2!T48+List2!T79+List2!T80+List2!T81+List2!T237+List2!T238+List2!T239+List2!T251+List2!T387+List2!T530+List2!T531+List2!T532+List2!T533+List2!T534+List2!T82+List2!T497+List2!T240</f>
        <v>820713</v>
      </c>
      <c r="R92" s="430">
        <f t="shared" si="14"/>
        <v>1.173179542085559</v>
      </c>
    </row>
    <row r="93" spans="2:18" ht="15">
      <c r="B93" s="1"/>
      <c r="C93" s="1"/>
      <c r="D93" s="1"/>
      <c r="E93" s="1"/>
      <c r="F93" s="1"/>
      <c r="G93" s="1"/>
      <c r="H93" s="23">
        <v>323</v>
      </c>
      <c r="I93" s="23" t="s">
        <v>41</v>
      </c>
      <c r="J93" s="23"/>
      <c r="K93" s="24">
        <v>1029058</v>
      </c>
      <c r="L93" s="24">
        <v>1046000</v>
      </c>
      <c r="M93" s="24">
        <f>List2!P19+List2!P84+List2!P85+List2!P86+List2!P87+List2!P88+List2!P89+List2!P91+List2!P92+List2!P93+List2!P94+List2!P95+List2!P96+List2!P97+List2!P98+List2!P99+List2!P100+List2!P101+List2!P102+List2!P126+List2!P191+List2!P192+List2!P211+List2!P218+List2!P241+List2!P242+List2!P252+List2!P258+List2!P259+List2!P267+List2!P350+List2!P351+List2!P365+List2!P366+List2!P367+List2!P368+List2!P369+List2!P385+List2!P449+List2!P461+List2!P506+List2!P507+List2!P508+List2!P535+List2!P536+List2!P537+List2!P538+List2!P539</f>
        <v>1120057</v>
      </c>
      <c r="N93" s="24">
        <f>List2!Q19+List2!Q84+List2!Q85+List2!Q86+List2!Q87+List2!Q88+List2!Q93+List2!Q94+List2!Q95+List2!Q96+List2!Q101+List2!Q102+List2!Q125+List2!Q191+List2!Q192+List2!Q211+List2!Q218+List2!Q252+List2!Q258+List2!Q259+List2!Q260+List2!Q261+List2!Q267+List2!Q349+List2!Q350+List2!Q351+List2!Q365+List2!Q369+List2!Q385+List2!Q414+List2!Q449+List2!Q461+List2!Q506+List2!Q507+List2!Q508+List2!Q535+List2!Q539+List2!Q536+List2!Q240+List2!Q98+List2!Q241+List2!Q366+List2!Q193</f>
        <v>1427000</v>
      </c>
      <c r="O93" s="25">
        <f>List2!R19+List2!R84+List2!R85+List2!R86+List2!R87+List2!R88+List2!R89+List2!R91+List2!R92+List2!R93+List2!R94+List2!R95+List2!R96+List2!R97+List2!R98+List2!R99+List2!R100+List2!R101+List2!R102+List2!R126+List2!R191+List2!R192+List2!R193+List2!R211+List2!R218+List2!R240+List2!R241+List2!R242+List2!R252+List2!R258+List2!R259+List2!R260+List2!R261+List2!R267+List2!R349+List2!R350+List2!R351+List2!R365+List2!R366+List2!R367+List2!R368+List2!R369+List2!R385+List2!R414+List2!R449+List2!R461+List2!R506+List2!R507+List2!R535+List2!R536+List2!R537+List2!R538+List2!R539+List2!R508</f>
        <v>786300</v>
      </c>
      <c r="P93" s="28">
        <f>List2!S19+List2!S84+List2!S85+List2!S86+List2!S87+List2!S88+List2!S89+List2!S91+List2!S92+List2!S93+List2!S94+List2!S95+List2!S96+List2!S97+List2!S98+List2!S99+List2!S100+List2!S101+List2!S102+List2!S126+List2!S191+List2!S192+List2!S193+List2!S211+List2!S218+List2!S241+List2!S242+List2!S252+List2!S258+List2!S259+List2!S260+List2!S261+List2!S267+List2!S349+List2!S350+List2!S351+List2!S365+List2!S366+List2!S367+List2!S368+List2!S369+List2!S385+List2!S414+List2!S449+List2!S461+List2!S506+List2!S507+List2!S535+List2!S536+List2!S537+List2!S538+List2!S539+List2!S508+List2!S161+List2!S212</f>
        <v>1509109</v>
      </c>
      <c r="Q93" s="486">
        <f>List2!T19+List2!T84+List2!T85+List2!T86+List2!T87+List2!T88+List2!T89+List2!T91+List2!T92+List2!T93+List2!T94+List2!T95+List2!T96+List2!T97+List2!T98+List2!T99+List2!T100+List2!T101+List2!T102+List2!T126+List2!T191+List2!T192+List2!T193+List2!T211+List2!T218+List2!T241+List2!T242+List2!T252+List2!T258+List2!T259+List2!T260+List2!T261+List2!T267+List2!T349+List2!T350+List2!T351+List2!T365+List2!T366+List2!T367+List2!T368+List2!T369+List2!T385+List2!T414+List2!T449+List2!T461+List2!T506+List2!T507+List2!T535+List2!T536+List2!T537+List2!T538+List2!T539+List2!T508+List2!T161+List2!T212+List2!T90</f>
        <v>1863176</v>
      </c>
      <c r="R93" s="430">
        <f t="shared" si="14"/>
        <v>1.2346198982313406</v>
      </c>
    </row>
    <row r="94" spans="2:18" ht="15">
      <c r="B94" s="1"/>
      <c r="C94" s="1"/>
      <c r="D94" s="1">
        <v>4</v>
      </c>
      <c r="E94" s="1"/>
      <c r="F94" s="1"/>
      <c r="G94" s="1"/>
      <c r="H94" s="23">
        <v>324</v>
      </c>
      <c r="I94" s="23" t="s">
        <v>513</v>
      </c>
      <c r="J94" s="23"/>
      <c r="K94" s="24">
        <v>0</v>
      </c>
      <c r="L94" s="24">
        <v>0</v>
      </c>
      <c r="M94" s="24">
        <f>List2!P104+List2!P105</f>
        <v>7000</v>
      </c>
      <c r="N94" s="24">
        <f>List2!Q104+List2!Q105</f>
        <v>0</v>
      </c>
      <c r="O94" s="25">
        <f>List2!R104+List2!R105</f>
        <v>8500</v>
      </c>
      <c r="P94" s="28">
        <f>List2!S104+List2!S105</f>
        <v>8500</v>
      </c>
      <c r="Q94" s="486">
        <f>List2!T104+List2!T105</f>
        <v>10000</v>
      </c>
      <c r="R94" s="430">
        <f t="shared" si="14"/>
        <v>1.1764705882352942</v>
      </c>
    </row>
    <row r="95" spans="2:18" ht="15">
      <c r="B95" s="1"/>
      <c r="C95" s="1"/>
      <c r="D95" s="1">
        <v>4</v>
      </c>
      <c r="E95" s="1"/>
      <c r="F95" s="1"/>
      <c r="G95" s="1"/>
      <c r="H95" s="23">
        <v>329</v>
      </c>
      <c r="I95" s="23" t="s">
        <v>42</v>
      </c>
      <c r="J95" s="23"/>
      <c r="K95" s="24">
        <v>303849</v>
      </c>
      <c r="L95" s="24">
        <v>269500</v>
      </c>
      <c r="M95" s="24">
        <f>List2!P25+List2!P32+List2!P46+List2!P107+List2!P108+List2!P109+List2!P111+List2!P127+List2!P415+List2!P20+List2!P21+List2!P23+List2!P26+List2!P47+List2!P110+List2!P24</f>
        <v>529880</v>
      </c>
      <c r="N95" s="24">
        <f>List2!Q25+List2!Q32+List2!Q46+List2!Q107+List2!Q108+List2!Q109+List2!Q111+List2!Q127+List2!Q415+List2!Q20+List2!Q21+List2!Q23</f>
        <v>316000</v>
      </c>
      <c r="O95" s="25">
        <f>List2!R20+List2!R21+List2!R23+List2!R24+List2!R25+List2!R26+List2!R32+List2!R46+List2!R47+List2!R107+List2!R108+List2!R109+List2!R110+List2!R111+List2!R22</f>
        <v>262500</v>
      </c>
      <c r="P95" s="28">
        <f>List2!S20+List2!S21+List2!S23+List2!S24+List2!S25+List2!S26+List2!S32+List2!S46+List2!S47+List2!S107+List2!S108+List2!S109+List2!S110+List2!S111+List2!S22</f>
        <v>449364</v>
      </c>
      <c r="Q95" s="486">
        <f>List2!T20+List2!T21+List2!T23+List2!T24+List2!T25+List2!T26+List2!T32+List2!T46+List2!T47+List2!T107+List2!T108+List2!T109+List2!T110+List2!T111+List2!T22</f>
        <v>493214</v>
      </c>
      <c r="R95" s="430">
        <f t="shared" si="14"/>
        <v>1.097582360847776</v>
      </c>
    </row>
    <row r="96" spans="2:18" ht="15.75">
      <c r="B96" s="1">
        <v>2</v>
      </c>
      <c r="C96" s="1">
        <v>3</v>
      </c>
      <c r="D96" s="1">
        <v>4</v>
      </c>
      <c r="E96" s="1"/>
      <c r="F96" s="1"/>
      <c r="G96" s="1"/>
      <c r="H96" s="67">
        <v>34</v>
      </c>
      <c r="I96" s="67" t="s">
        <v>43</v>
      </c>
      <c r="J96" s="67"/>
      <c r="K96" s="81">
        <f aca="true" t="shared" si="15" ref="K96:P96">K97+K98</f>
        <v>21520</v>
      </c>
      <c r="L96" s="81">
        <f t="shared" si="15"/>
        <v>22000</v>
      </c>
      <c r="M96" s="81">
        <f t="shared" si="15"/>
        <v>34000</v>
      </c>
      <c r="N96" s="81">
        <f t="shared" si="15"/>
        <v>19000</v>
      </c>
      <c r="O96" s="25">
        <f t="shared" si="15"/>
        <v>27000</v>
      </c>
      <c r="P96" s="80">
        <f t="shared" si="15"/>
        <v>33000</v>
      </c>
      <c r="Q96" s="485">
        <f>Q97+Q98</f>
        <v>35000</v>
      </c>
      <c r="R96" s="429">
        <f t="shared" si="14"/>
        <v>1.0606060606060606</v>
      </c>
    </row>
    <row r="97" spans="2:18" ht="15" hidden="1">
      <c r="B97" s="1"/>
      <c r="C97" s="1"/>
      <c r="D97" s="1"/>
      <c r="E97" s="1"/>
      <c r="F97" s="1"/>
      <c r="G97" s="1"/>
      <c r="H97" s="23">
        <v>342</v>
      </c>
      <c r="I97" s="23" t="s">
        <v>44</v>
      </c>
      <c r="J97" s="23"/>
      <c r="K97" s="24">
        <v>0</v>
      </c>
      <c r="L97" s="24">
        <v>0</v>
      </c>
      <c r="M97" s="24">
        <v>0</v>
      </c>
      <c r="N97" s="24">
        <v>0</v>
      </c>
      <c r="O97" s="25">
        <v>0</v>
      </c>
      <c r="P97" s="28">
        <v>0</v>
      </c>
      <c r="Q97" s="486">
        <v>0</v>
      </c>
      <c r="R97" s="430">
        <v>0</v>
      </c>
    </row>
    <row r="98" spans="2:18" ht="15">
      <c r="B98" s="1"/>
      <c r="C98" s="1"/>
      <c r="D98" s="1">
        <v>4</v>
      </c>
      <c r="E98" s="1"/>
      <c r="F98" s="1"/>
      <c r="G98" s="1"/>
      <c r="H98" s="23">
        <v>343</v>
      </c>
      <c r="I98" s="23" t="s">
        <v>45</v>
      </c>
      <c r="J98" s="23"/>
      <c r="K98" s="24">
        <v>21520</v>
      </c>
      <c r="L98" s="24">
        <v>22000</v>
      </c>
      <c r="M98" s="24">
        <f>List2!P113+List2!P114</f>
        <v>34000</v>
      </c>
      <c r="N98" s="24">
        <f>List2!Q113+List2!Q114</f>
        <v>19000</v>
      </c>
      <c r="O98" s="25">
        <f>List2!R113+List2!R114</f>
        <v>27000</v>
      </c>
      <c r="P98" s="28">
        <f>List2!S113+List2!S114</f>
        <v>33000</v>
      </c>
      <c r="Q98" s="486">
        <f>List2!T113+List2!T114</f>
        <v>35000</v>
      </c>
      <c r="R98" s="430">
        <f t="shared" si="14"/>
        <v>1.0606060606060606</v>
      </c>
    </row>
    <row r="99" spans="2:18" ht="15.75" hidden="1">
      <c r="B99" s="1"/>
      <c r="C99" s="1"/>
      <c r="D99" s="1"/>
      <c r="E99" s="1"/>
      <c r="F99" s="1"/>
      <c r="G99" s="1"/>
      <c r="H99" s="67">
        <v>35</v>
      </c>
      <c r="I99" s="105" t="s">
        <v>46</v>
      </c>
      <c r="J99" s="106"/>
      <c r="K99" s="81">
        <f aca="true" t="shared" si="16" ref="K99:Q99">K100</f>
        <v>0</v>
      </c>
      <c r="L99" s="81">
        <v>0</v>
      </c>
      <c r="M99" s="81">
        <f t="shared" si="16"/>
        <v>0</v>
      </c>
      <c r="N99" s="81">
        <f t="shared" si="16"/>
        <v>0</v>
      </c>
      <c r="O99" s="25">
        <f t="shared" si="16"/>
        <v>0</v>
      </c>
      <c r="P99" s="80">
        <f t="shared" si="16"/>
        <v>0</v>
      </c>
      <c r="Q99" s="485">
        <f t="shared" si="16"/>
        <v>0</v>
      </c>
      <c r="R99" s="429">
        <v>0</v>
      </c>
    </row>
    <row r="100" spans="2:18" ht="15" hidden="1">
      <c r="B100" s="1"/>
      <c r="C100" s="1"/>
      <c r="D100" s="1"/>
      <c r="E100" s="1"/>
      <c r="F100" s="1"/>
      <c r="G100" s="1"/>
      <c r="H100" s="23">
        <v>352</v>
      </c>
      <c r="I100" s="547" t="s">
        <v>272</v>
      </c>
      <c r="J100" s="547"/>
      <c r="K100" s="24">
        <v>0</v>
      </c>
      <c r="L100" s="24">
        <v>0</v>
      </c>
      <c r="M100" s="24">
        <v>0</v>
      </c>
      <c r="N100" s="24">
        <v>0</v>
      </c>
      <c r="O100" s="25">
        <v>0</v>
      </c>
      <c r="P100" s="28">
        <v>0</v>
      </c>
      <c r="Q100" s="486">
        <v>0</v>
      </c>
      <c r="R100" s="430">
        <v>0</v>
      </c>
    </row>
    <row r="101" spans="2:18" ht="15.75" hidden="1">
      <c r="B101" s="1"/>
      <c r="C101" s="1"/>
      <c r="D101" s="1">
        <v>4</v>
      </c>
      <c r="E101" s="1"/>
      <c r="F101" s="1"/>
      <c r="G101" s="1"/>
      <c r="H101" s="67">
        <v>36</v>
      </c>
      <c r="I101" s="67" t="s">
        <v>271</v>
      </c>
      <c r="J101" s="67"/>
      <c r="K101" s="81">
        <f aca="true" t="shared" si="17" ref="K101:Q101">K102</f>
        <v>0</v>
      </c>
      <c r="L101" s="81">
        <v>0</v>
      </c>
      <c r="M101" s="81">
        <f t="shared" si="17"/>
        <v>0</v>
      </c>
      <c r="N101" s="81">
        <f t="shared" si="17"/>
        <v>0</v>
      </c>
      <c r="O101" s="25">
        <f t="shared" si="17"/>
        <v>0</v>
      </c>
      <c r="P101" s="80">
        <f t="shared" si="17"/>
        <v>0</v>
      </c>
      <c r="Q101" s="485">
        <f t="shared" si="17"/>
        <v>0</v>
      </c>
      <c r="R101" s="429">
        <v>0</v>
      </c>
    </row>
    <row r="102" spans="2:18" ht="15" hidden="1">
      <c r="B102" s="1"/>
      <c r="C102" s="1"/>
      <c r="D102" s="1"/>
      <c r="E102" s="1"/>
      <c r="F102" s="1"/>
      <c r="G102" s="1"/>
      <c r="H102" s="23">
        <v>363</v>
      </c>
      <c r="I102" s="23" t="s">
        <v>47</v>
      </c>
      <c r="J102" s="23"/>
      <c r="K102" s="24">
        <v>0</v>
      </c>
      <c r="L102" s="24">
        <v>0</v>
      </c>
      <c r="M102" s="24">
        <v>0</v>
      </c>
      <c r="N102" s="24">
        <v>0</v>
      </c>
      <c r="O102" s="25">
        <v>0</v>
      </c>
      <c r="P102" s="28">
        <v>0</v>
      </c>
      <c r="Q102" s="486">
        <v>0</v>
      </c>
      <c r="R102" s="430">
        <v>0</v>
      </c>
    </row>
    <row r="103" spans="2:18" ht="12.75" customHeight="1">
      <c r="B103" s="1"/>
      <c r="C103" s="1"/>
      <c r="D103" s="1"/>
      <c r="E103" s="1"/>
      <c r="F103" s="1"/>
      <c r="G103" s="1"/>
      <c r="H103" s="67">
        <v>37</v>
      </c>
      <c r="I103" s="67" t="s">
        <v>273</v>
      </c>
      <c r="J103" s="67"/>
      <c r="K103" s="81">
        <f aca="true" t="shared" si="18" ref="K103:Q103">K104</f>
        <v>573645</v>
      </c>
      <c r="L103" s="81">
        <f t="shared" si="18"/>
        <v>570000</v>
      </c>
      <c r="M103" s="81">
        <f t="shared" si="18"/>
        <v>585350</v>
      </c>
      <c r="N103" s="81">
        <f t="shared" si="18"/>
        <v>670000</v>
      </c>
      <c r="O103" s="25">
        <f t="shared" si="18"/>
        <v>660000</v>
      </c>
      <c r="P103" s="80">
        <f t="shared" si="18"/>
        <v>672000</v>
      </c>
      <c r="Q103" s="485">
        <f t="shared" si="18"/>
        <v>632000</v>
      </c>
      <c r="R103" s="429">
        <f t="shared" si="14"/>
        <v>0.9404761904761905</v>
      </c>
    </row>
    <row r="104" spans="2:18" ht="12.75" customHeight="1">
      <c r="B104" s="1"/>
      <c r="C104" s="1"/>
      <c r="D104" s="1"/>
      <c r="E104" s="1"/>
      <c r="F104" s="1"/>
      <c r="G104" s="1"/>
      <c r="H104" s="23">
        <v>372</v>
      </c>
      <c r="I104" s="23" t="s">
        <v>48</v>
      </c>
      <c r="J104" s="23"/>
      <c r="K104" s="24">
        <v>573645</v>
      </c>
      <c r="L104" s="24">
        <v>570000</v>
      </c>
      <c r="M104" s="24">
        <f>List2!P396+List2!P403+List2!P471+List2!P477</f>
        <v>585350</v>
      </c>
      <c r="N104" s="24">
        <f>List2!Q396+List2!Q403+List2!Q471+List2!Q477</f>
        <v>670000</v>
      </c>
      <c r="O104" s="25">
        <f>List2!R396+List2!R403+List2!R471+List2!R477+List2!R163</f>
        <v>660000</v>
      </c>
      <c r="P104" s="247">
        <f>List2!S396+List2!S403+List2!S471+List2!S477+List2!S163</f>
        <v>672000</v>
      </c>
      <c r="Q104" s="486">
        <f>List2!T396+List2!T403+List2!T471+List2!T477+List2!T163</f>
        <v>632000</v>
      </c>
      <c r="R104" s="430">
        <f t="shared" si="14"/>
        <v>0.9404761904761905</v>
      </c>
    </row>
    <row r="105" spans="2:18" ht="15.75">
      <c r="B105" s="1"/>
      <c r="C105" s="1"/>
      <c r="D105" s="1"/>
      <c r="E105" s="1"/>
      <c r="F105" s="1"/>
      <c r="G105" s="1"/>
      <c r="H105" s="67">
        <v>38</v>
      </c>
      <c r="I105" s="67" t="s">
        <v>49</v>
      </c>
      <c r="J105" s="67"/>
      <c r="K105" s="81">
        <f aca="true" t="shared" si="19" ref="K105:P105">K106+K107+K109+K110+K108</f>
        <v>420263</v>
      </c>
      <c r="L105" s="81">
        <f t="shared" si="19"/>
        <v>321600</v>
      </c>
      <c r="M105" s="81">
        <f t="shared" si="19"/>
        <v>607060</v>
      </c>
      <c r="N105" s="81">
        <f t="shared" si="19"/>
        <v>311600</v>
      </c>
      <c r="O105" s="25">
        <f t="shared" si="19"/>
        <v>625960</v>
      </c>
      <c r="P105" s="80">
        <f t="shared" si="19"/>
        <v>701600</v>
      </c>
      <c r="Q105" s="485">
        <f>Q106+Q107+Q109+Q110+Q108</f>
        <v>706605</v>
      </c>
      <c r="R105" s="429">
        <f t="shared" si="14"/>
        <v>1.007133694412771</v>
      </c>
    </row>
    <row r="106" spans="2:18" ht="15">
      <c r="B106" s="1"/>
      <c r="C106" s="1"/>
      <c r="D106" s="1"/>
      <c r="E106" s="1"/>
      <c r="F106" s="1"/>
      <c r="G106" s="1"/>
      <c r="H106" s="23">
        <v>381</v>
      </c>
      <c r="I106" s="23" t="s">
        <v>50</v>
      </c>
      <c r="J106" s="23"/>
      <c r="K106" s="24">
        <v>420263</v>
      </c>
      <c r="L106" s="24">
        <v>301600</v>
      </c>
      <c r="M106" s="24">
        <f>List2!P39+List2!P50+List2!P56+List2!P389+List2!P417+List2!P423+List2!P429+List2!P437+List2!P451+List2!P484+List2!P490+List2!P51+List2!P52+List2!P116+List2!P117+List2!P185+List2!P499+List2!P118+List2!P119+List2!P195+List2!P165</f>
        <v>596060</v>
      </c>
      <c r="N106" s="24">
        <f>List2!Q39+List2!Q50+List2!Q56+List2!Q389+List2!Q417+List2!Q423+List2!Q429+List2!Q437+List2!Q451+List2!Q484+List2!Q490+List2!Q51+List2!Q52+List2!Q116+List2!Q117+List2!Q185+List2!Q499</f>
        <v>301600</v>
      </c>
      <c r="O106" s="25">
        <f>List2!R39+List2!R50+List2!R56+List2!R389+List2!R417+List2!R423+List2!R429+List2!R437+List2!R451+List2!R484+List2!R490+List2!R51+List2!R52+List2!R116+List2!R117+List2!R185+List2!R499+List2!R118+List2!R119+List2!R195+List2!R165</f>
        <v>615960</v>
      </c>
      <c r="P106" s="28">
        <f>List2!S39+List2!S50+List2!S56+List2!S389+List2!S417+List2!S423+List2!S429+List2!S437+List2!S451+List2!S484+List2!S490+List2!S51+List2!S52+List2!S117+List2!S185+List2!S499+List2!S118+List2!S119+List2!S195+List2!S165+List2!S430</f>
        <v>691600</v>
      </c>
      <c r="Q106" s="486">
        <f>List2!T39+List2!T50+List2!T56+List2!T389+List2!T417+List2!T423+List2!T429+List2!T437+List2!T451+List2!T484+List2!T490+List2!T51+List2!T52+List2!T117+List2!T185+List2!T499+List2!T118+List2!T119+List2!T195+List2!T165+List2!T430</f>
        <v>696605</v>
      </c>
      <c r="R106" s="430">
        <f t="shared" si="14"/>
        <v>1.007236842105263</v>
      </c>
    </row>
    <row r="107" spans="2:18" ht="15" hidden="1">
      <c r="B107" s="1">
        <v>2</v>
      </c>
      <c r="C107" s="1"/>
      <c r="D107" s="1">
        <v>4</v>
      </c>
      <c r="E107" s="1"/>
      <c r="F107" s="1"/>
      <c r="G107" s="1"/>
      <c r="H107" s="23">
        <v>382</v>
      </c>
      <c r="I107" s="23" t="s">
        <v>51</v>
      </c>
      <c r="J107" s="23"/>
      <c r="K107" s="24">
        <v>0</v>
      </c>
      <c r="L107" s="24">
        <v>0</v>
      </c>
      <c r="M107" s="24">
        <v>0</v>
      </c>
      <c r="N107" s="24">
        <v>0</v>
      </c>
      <c r="O107" s="25">
        <v>0</v>
      </c>
      <c r="P107" s="28">
        <v>0</v>
      </c>
      <c r="Q107" s="486">
        <v>0</v>
      </c>
      <c r="R107" s="429" t="e">
        <f t="shared" si="14"/>
        <v>#DIV/0!</v>
      </c>
    </row>
    <row r="108" spans="2:18" ht="15">
      <c r="B108" s="1"/>
      <c r="C108" s="1"/>
      <c r="D108" s="1"/>
      <c r="E108" s="1"/>
      <c r="F108" s="1"/>
      <c r="G108" s="1"/>
      <c r="H108" s="23">
        <v>383</v>
      </c>
      <c r="I108" s="23" t="s">
        <v>301</v>
      </c>
      <c r="J108" s="23"/>
      <c r="K108" s="24">
        <v>0</v>
      </c>
      <c r="L108" s="24">
        <v>10000</v>
      </c>
      <c r="M108" s="24">
        <f>List2!P138</f>
        <v>11000</v>
      </c>
      <c r="N108" s="24">
        <f>List2!Q138</f>
        <v>10000</v>
      </c>
      <c r="O108" s="25">
        <f>List2!R138</f>
        <v>10000</v>
      </c>
      <c r="P108" s="28">
        <f>List2!S138</f>
        <v>10000</v>
      </c>
      <c r="Q108" s="486">
        <f>List2!T138</f>
        <v>10000</v>
      </c>
      <c r="R108" s="430">
        <f t="shared" si="14"/>
        <v>1</v>
      </c>
    </row>
    <row r="109" spans="1:18" ht="15" hidden="1">
      <c r="A109">
        <v>1</v>
      </c>
      <c r="B109" s="1">
        <v>2</v>
      </c>
      <c r="C109" s="1"/>
      <c r="D109" s="1">
        <v>4</v>
      </c>
      <c r="E109" s="1"/>
      <c r="F109" s="1"/>
      <c r="G109" s="1"/>
      <c r="H109" s="23">
        <v>385</v>
      </c>
      <c r="I109" s="23" t="s">
        <v>52</v>
      </c>
      <c r="J109" s="23"/>
      <c r="K109" s="24">
        <v>0</v>
      </c>
      <c r="L109" s="24">
        <v>10000</v>
      </c>
      <c r="M109" s="24">
        <f>List2!P144</f>
        <v>0</v>
      </c>
      <c r="N109" s="24">
        <f>List2!Q144</f>
        <v>0</v>
      </c>
      <c r="O109" s="25">
        <f>List2!R144</f>
        <v>0</v>
      </c>
      <c r="P109" s="28">
        <f>List2!S144</f>
        <v>0</v>
      </c>
      <c r="Q109" s="486">
        <f>List2!T144</f>
        <v>0</v>
      </c>
      <c r="R109" s="429" t="e">
        <f t="shared" si="14"/>
        <v>#DIV/0!</v>
      </c>
    </row>
    <row r="110" spans="2:18" ht="15" hidden="1">
      <c r="B110" s="1"/>
      <c r="C110" s="1"/>
      <c r="D110" s="1"/>
      <c r="E110" s="1"/>
      <c r="F110" s="1"/>
      <c r="G110" s="1"/>
      <c r="H110" s="23">
        <v>386</v>
      </c>
      <c r="I110" s="23" t="s">
        <v>53</v>
      </c>
      <c r="J110" s="23"/>
      <c r="K110" s="24">
        <v>0</v>
      </c>
      <c r="L110" s="24">
        <v>0</v>
      </c>
      <c r="M110" s="24">
        <v>0</v>
      </c>
      <c r="N110" s="24">
        <v>0</v>
      </c>
      <c r="O110" s="25">
        <v>0</v>
      </c>
      <c r="P110" s="28">
        <v>0</v>
      </c>
      <c r="Q110" s="486">
        <v>0</v>
      </c>
      <c r="R110" s="429" t="e">
        <f t="shared" si="14"/>
        <v>#DIV/0!</v>
      </c>
    </row>
    <row r="111" spans="2:18" ht="15.75">
      <c r="B111" s="1"/>
      <c r="C111" s="1"/>
      <c r="D111" s="1">
        <v>4</v>
      </c>
      <c r="E111" s="1"/>
      <c r="F111" s="1"/>
      <c r="G111" s="1"/>
      <c r="H111" s="110">
        <v>4</v>
      </c>
      <c r="I111" s="110" t="s">
        <v>54</v>
      </c>
      <c r="J111" s="110"/>
      <c r="K111" s="82">
        <f aca="true" t="shared" si="20" ref="K111:P111">K112+K114+K120</f>
        <v>1389180</v>
      </c>
      <c r="L111" s="82">
        <f t="shared" si="20"/>
        <v>4000448</v>
      </c>
      <c r="M111" s="82">
        <f t="shared" si="20"/>
        <v>1990591</v>
      </c>
      <c r="N111" s="82">
        <f t="shared" si="20"/>
        <v>3308000</v>
      </c>
      <c r="O111" s="421">
        <f t="shared" si="20"/>
        <v>1326000</v>
      </c>
      <c r="P111" s="82">
        <f t="shared" si="20"/>
        <v>1421628.87</v>
      </c>
      <c r="Q111" s="492">
        <f>Q112+Q114+Q120</f>
        <v>883590</v>
      </c>
      <c r="R111" s="441">
        <f>Q111/P111</f>
        <v>0.6215335230213775</v>
      </c>
    </row>
    <row r="112" spans="2:18" ht="15" hidden="1">
      <c r="B112" s="1"/>
      <c r="C112" s="1"/>
      <c r="D112" s="1">
        <v>4</v>
      </c>
      <c r="E112" s="1"/>
      <c r="F112" s="1"/>
      <c r="G112" s="1"/>
      <c r="H112" s="67">
        <v>41</v>
      </c>
      <c r="I112" s="67" t="s">
        <v>274</v>
      </c>
      <c r="J112" s="67"/>
      <c r="K112" s="81">
        <f aca="true" t="shared" si="21" ref="K112:Q112">K113</f>
        <v>0</v>
      </c>
      <c r="L112" s="24">
        <v>0</v>
      </c>
      <c r="M112" s="24">
        <f t="shared" si="21"/>
        <v>0</v>
      </c>
      <c r="N112" s="24">
        <f t="shared" si="21"/>
        <v>0</v>
      </c>
      <c r="O112" s="25">
        <f t="shared" si="21"/>
        <v>0</v>
      </c>
      <c r="P112" s="28">
        <f t="shared" si="21"/>
        <v>0</v>
      </c>
      <c r="Q112" s="486">
        <f t="shared" si="21"/>
        <v>0</v>
      </c>
      <c r="R112" s="429" t="e">
        <f>P112/O112</f>
        <v>#DIV/0!</v>
      </c>
    </row>
    <row r="113" spans="2:18" ht="15" hidden="1">
      <c r="B113" s="1"/>
      <c r="C113" s="1"/>
      <c r="D113" s="1"/>
      <c r="E113" s="1"/>
      <c r="F113" s="1"/>
      <c r="G113" s="1"/>
      <c r="H113" s="23">
        <v>412</v>
      </c>
      <c r="I113" s="23" t="s">
        <v>59</v>
      </c>
      <c r="J113" s="23"/>
      <c r="K113" s="24">
        <v>0</v>
      </c>
      <c r="L113" s="24">
        <v>0</v>
      </c>
      <c r="M113" s="24">
        <v>0</v>
      </c>
      <c r="N113" s="24">
        <v>0</v>
      </c>
      <c r="O113" s="25">
        <v>0</v>
      </c>
      <c r="P113" s="28">
        <v>0</v>
      </c>
      <c r="Q113" s="486">
        <v>0</v>
      </c>
      <c r="R113" s="440" t="e">
        <f>P113/O113</f>
        <v>#DIV/0!</v>
      </c>
    </row>
    <row r="114" spans="1:18" ht="15.75">
      <c r="A114" s="6"/>
      <c r="B114" s="109"/>
      <c r="C114" s="109"/>
      <c r="D114" s="109"/>
      <c r="E114" s="109"/>
      <c r="F114" s="109"/>
      <c r="G114" s="109"/>
      <c r="H114" s="67">
        <v>42</v>
      </c>
      <c r="I114" s="67" t="s">
        <v>275</v>
      </c>
      <c r="J114" s="67"/>
      <c r="K114" s="81">
        <f aca="true" t="shared" si="22" ref="K114:P114">K115+K116+K117+K118+K119</f>
        <v>1389180</v>
      </c>
      <c r="L114" s="81">
        <f t="shared" si="22"/>
        <v>4000448</v>
      </c>
      <c r="M114" s="81">
        <f t="shared" si="22"/>
        <v>1990591</v>
      </c>
      <c r="N114" s="81">
        <f t="shared" si="22"/>
        <v>3308000</v>
      </c>
      <c r="O114" s="25">
        <f t="shared" si="22"/>
        <v>1326000</v>
      </c>
      <c r="P114" s="80">
        <f t="shared" si="22"/>
        <v>1421628.87</v>
      </c>
      <c r="Q114" s="485">
        <f>Q115+Q116+Q117+Q118+Q119</f>
        <v>883590</v>
      </c>
      <c r="R114" s="429">
        <f>Q114/P114</f>
        <v>0.6215335230213775</v>
      </c>
    </row>
    <row r="115" spans="2:18" ht="15">
      <c r="B115" s="1"/>
      <c r="C115" s="1"/>
      <c r="D115" s="1"/>
      <c r="E115" s="1"/>
      <c r="F115" s="1"/>
      <c r="G115" s="1"/>
      <c r="H115" s="23">
        <v>421</v>
      </c>
      <c r="I115" s="23" t="s">
        <v>55</v>
      </c>
      <c r="J115" s="23"/>
      <c r="K115" s="24">
        <v>1332108</v>
      </c>
      <c r="L115" s="24">
        <v>3836448</v>
      </c>
      <c r="M115" s="24">
        <f>List2!P130+List2!P131+List2!P289+List2!P290+List2!P291+List2!P292+List2!P293+List2!P294+List2!P295+List2!P296+List2!P297+List2!P311</f>
        <v>1894825</v>
      </c>
      <c r="N115" s="24">
        <f>List2!Q165+List2!Q166+List2!Q167+List2!Q288+List2!Q289+List2!Q290+List2!Q302+List2!Q309+List2!Q310+List2!Q320+List2!Q321+List2!Q322+List2!Q324+List2!Q333+List2!Q334+List2!Q342+List2!Q343+List2!Q373+List2!Q308+List2!Q325+List2!Q150+List2!Q311+List2!Q304</f>
        <v>1886000</v>
      </c>
      <c r="O115" s="25">
        <f>List2!R130+List2!R131+List2!R150+List2!R286+List2!R287+List2!R289+List2!R290+List2!R291+List2!R292+List2!R293+List2!R294+List2!R295+List2!R296+List2!R297+List2!R298+List2!R299+List2!R300+List2!R301+List2!R302+List2!R304+List2!R308+List2!R309+List2!R310+List2!R311+List2!R320+List2!R321+List2!R322+List2!R324+List2!R325+List2!R333+List2!R334+List2!R342+List2!R343+List2!R373+List2!R221</f>
        <v>1090000</v>
      </c>
      <c r="P115" s="28">
        <f>List2!S130+List2!S131+List2!S150+List2!S286+List2!S287+List2!S289+List2!S290+List2!S291+List2!S292+List2!S293+List2!S294+List2!S295+List2!S296+List2!S297+List2!S298+List2!S299+List2!S300+List2!S301+List2!S302+List2!S304+List2!S308+List2!S309+List2!S310+List2!S311+List2!S320+List2!S321+List2!S322+List2!S324+List2!S325+List2!S333+List2!S334+List2!S342+List2!S343+List2!S373+List2!S306+List2!S307+List2!S303+List2!S221+List2!S305+List2!S323+List2!S167</f>
        <v>1042330.87</v>
      </c>
      <c r="Q115" s="486">
        <f>List2!T130+List2!T131+List2!T150+List2!T286+List2!T287+List2!T289+List2!T290+List2!T291+List2!T292+List2!T293+List2!T294+List2!T295+List2!T296+List2!T297+List2!T298+List2!T299+List2!T300+List2!T301+List2!T302+List2!T304+List2!T308+List2!T309+List2!T310+List2!T311+List2!T320+List2!T321+List2!T322+List2!T324+List2!T325+List2!T333+List2!T334+List2!T342+List2!T343+List2!T373+List2!T306+List2!T307+List2!T303+List2!T221+List2!T305+List2!T323+List2!T167</f>
        <v>321359</v>
      </c>
      <c r="R115" s="430">
        <f aca="true" t="shared" si="23" ref="R115:R121">Q115/P115</f>
        <v>0.3083080519336437</v>
      </c>
    </row>
    <row r="116" spans="2:18" ht="15">
      <c r="B116" s="1"/>
      <c r="C116" s="1"/>
      <c r="D116" s="1"/>
      <c r="E116" s="1"/>
      <c r="F116" s="1"/>
      <c r="G116" s="1"/>
      <c r="H116" s="23">
        <v>422</v>
      </c>
      <c r="I116" s="23" t="s">
        <v>56</v>
      </c>
      <c r="J116" s="23"/>
      <c r="K116" s="24">
        <v>31857</v>
      </c>
      <c r="L116" s="24">
        <v>45000</v>
      </c>
      <c r="M116" s="24">
        <f>List2!P151+List2!P152+List2!P273+List2!P274+List2!P275+List2!P132+List2!P153</f>
        <v>82466</v>
      </c>
      <c r="N116" s="24">
        <f>List2!Q151+List2!Q152+List2!Q273+List2!Q274+List2!Q275+List2!Q276+List2!Q277+List2!Q278</f>
        <v>1117000</v>
      </c>
      <c r="O116" s="25">
        <f>List2!R132+List2!R151+List2!R152+List2!R153+List2!R273+List2!R274+List2!R275+List2!R276+List2!R277+List2!R278+List2!R313+List2!R312</f>
        <v>15000</v>
      </c>
      <c r="P116" s="28">
        <f>List2!S132+List2!S151+List2!S152+List2!S153+List2!S273+List2!S274+List2!S275+List2!S276+List2!S277+List2!S278+List2!S313+List2!S312+List2!S245</f>
        <v>128567</v>
      </c>
      <c r="Q116" s="486">
        <f>List2!T132+List2!T151+List2!T152+List2!T153+List2!T273+List2!T274+List2!T275+List2!T276+List2!T277+List2!T278+List2!T313+List2!T312+List2!T245</f>
        <v>153500</v>
      </c>
      <c r="R116" s="430">
        <f t="shared" si="23"/>
        <v>1.193930013144897</v>
      </c>
    </row>
    <row r="117" spans="2:18" ht="15" hidden="1">
      <c r="B117" s="1"/>
      <c r="C117" s="1"/>
      <c r="D117" s="1"/>
      <c r="E117" s="1"/>
      <c r="F117" s="1"/>
      <c r="G117" s="1"/>
      <c r="H117" s="23">
        <v>423</v>
      </c>
      <c r="I117" s="23" t="s">
        <v>57</v>
      </c>
      <c r="J117" s="23"/>
      <c r="K117" s="24">
        <v>0</v>
      </c>
      <c r="L117" s="24">
        <v>0</v>
      </c>
      <c r="M117" s="24">
        <v>0</v>
      </c>
      <c r="N117" s="24">
        <v>0</v>
      </c>
      <c r="O117" s="25">
        <v>0</v>
      </c>
      <c r="P117" s="28">
        <v>0</v>
      </c>
      <c r="Q117" s="486">
        <v>0</v>
      </c>
      <c r="R117" s="430" t="e">
        <f t="shared" si="23"/>
        <v>#DIV/0!</v>
      </c>
    </row>
    <row r="118" spans="2:18" ht="15" hidden="1">
      <c r="B118" s="1"/>
      <c r="C118" s="1"/>
      <c r="D118" s="1">
        <v>4</v>
      </c>
      <c r="E118" s="1"/>
      <c r="F118" s="1">
        <v>6</v>
      </c>
      <c r="G118" s="1"/>
      <c r="H118" s="23">
        <v>424</v>
      </c>
      <c r="I118" s="23" t="s">
        <v>58</v>
      </c>
      <c r="J118" s="23"/>
      <c r="K118" s="24">
        <v>0</v>
      </c>
      <c r="L118" s="24">
        <v>0</v>
      </c>
      <c r="M118" s="24">
        <v>0</v>
      </c>
      <c r="N118" s="24">
        <v>0</v>
      </c>
      <c r="O118" s="25">
        <v>0</v>
      </c>
      <c r="P118" s="28">
        <v>0</v>
      </c>
      <c r="Q118" s="486">
        <v>0</v>
      </c>
      <c r="R118" s="430" t="e">
        <f t="shared" si="23"/>
        <v>#DIV/0!</v>
      </c>
    </row>
    <row r="119" spans="2:18" ht="15">
      <c r="B119" s="1"/>
      <c r="C119" s="1"/>
      <c r="D119" s="1">
        <v>4</v>
      </c>
      <c r="E119" s="1"/>
      <c r="F119" s="1">
        <v>6</v>
      </c>
      <c r="G119" s="1"/>
      <c r="H119" s="23">
        <v>426</v>
      </c>
      <c r="I119" s="23" t="s">
        <v>59</v>
      </c>
      <c r="J119" s="23"/>
      <c r="K119" s="24">
        <v>25215</v>
      </c>
      <c r="L119" s="24">
        <v>119000</v>
      </c>
      <c r="M119" s="24">
        <f>List2!P155+List2!P175+List2!P314+List2!P326+List2!P335+List2!P354+List2!P355+List2!P356+List2!P357+List2!P372</f>
        <v>13300</v>
      </c>
      <c r="N119" s="24">
        <f>List2!Q155+List2!Q175+List2!Q314+List2!Q326+List2!Q335+List2!Q354+List2!Q355+List2!Q356+List2!Q357+List2!Q372+List2!Q358</f>
        <v>305000</v>
      </c>
      <c r="O119" s="25">
        <f>List2!R155+List2!R175+List2!R355+List2!R356+List2!R357+List2!R358+List2!R372</f>
        <v>221000</v>
      </c>
      <c r="P119" s="28">
        <f>List2!S155+List2!S175+List2!S355+List2!S356+List2!S357+List2!S358+List2!S372</f>
        <v>250731</v>
      </c>
      <c r="Q119" s="486">
        <f>List2!T155+List2!T175+List2!T355+List2!T356+List2!T357+List2!T358+List2!T372</f>
        <v>408731</v>
      </c>
      <c r="R119" s="430">
        <f t="shared" si="23"/>
        <v>1.6301574197047832</v>
      </c>
    </row>
    <row r="120" spans="2:18" ht="15.75" hidden="1">
      <c r="B120" s="1"/>
      <c r="C120" s="1"/>
      <c r="D120" s="1"/>
      <c r="E120" s="1"/>
      <c r="F120" s="1"/>
      <c r="G120" s="1"/>
      <c r="H120" s="67">
        <v>45</v>
      </c>
      <c r="I120" s="67" t="s">
        <v>60</v>
      </c>
      <c r="J120" s="67"/>
      <c r="K120" s="81">
        <f aca="true" t="shared" si="24" ref="K120:Q120">K121</f>
        <v>0</v>
      </c>
      <c r="L120" s="81">
        <v>0</v>
      </c>
      <c r="M120" s="81">
        <f t="shared" si="24"/>
        <v>0</v>
      </c>
      <c r="N120" s="81">
        <f t="shared" si="24"/>
        <v>0</v>
      </c>
      <c r="O120" s="25">
        <f t="shared" si="24"/>
        <v>0</v>
      </c>
      <c r="P120" s="80">
        <f t="shared" si="24"/>
        <v>0</v>
      </c>
      <c r="Q120" s="485">
        <f t="shared" si="24"/>
        <v>0</v>
      </c>
      <c r="R120" s="429" t="e">
        <f t="shared" si="23"/>
        <v>#DIV/0!</v>
      </c>
    </row>
    <row r="121" spans="2:18" ht="15" hidden="1">
      <c r="B121" s="1"/>
      <c r="C121" s="1"/>
      <c r="D121" s="1"/>
      <c r="E121" s="1"/>
      <c r="F121" s="1"/>
      <c r="G121" s="1"/>
      <c r="H121" s="23">
        <v>451</v>
      </c>
      <c r="I121" s="23" t="s">
        <v>61</v>
      </c>
      <c r="J121" s="23"/>
      <c r="K121" s="24">
        <v>0</v>
      </c>
      <c r="L121" s="24">
        <v>0</v>
      </c>
      <c r="M121" s="24">
        <v>0</v>
      </c>
      <c r="N121" s="24">
        <v>0</v>
      </c>
      <c r="O121" s="25">
        <v>0</v>
      </c>
      <c r="P121" s="28">
        <v>0</v>
      </c>
      <c r="Q121" s="486">
        <v>0</v>
      </c>
      <c r="R121" s="430" t="e">
        <f t="shared" si="23"/>
        <v>#DIV/0!</v>
      </c>
    </row>
    <row r="122" spans="2:18" ht="15">
      <c r="B122" s="1"/>
      <c r="C122" s="1"/>
      <c r="D122" s="1">
        <v>4</v>
      </c>
      <c r="E122" s="1"/>
      <c r="F122" s="1">
        <v>6</v>
      </c>
      <c r="G122" s="1"/>
      <c r="H122" s="4" t="s">
        <v>9</v>
      </c>
      <c r="I122" s="4"/>
      <c r="J122" s="4"/>
      <c r="K122" s="4"/>
      <c r="L122" s="4"/>
      <c r="M122" s="4"/>
      <c r="N122" s="84"/>
      <c r="O122" s="422"/>
      <c r="P122" s="84"/>
      <c r="Q122" s="493"/>
      <c r="R122" s="442"/>
    </row>
    <row r="123" spans="2:18" ht="15">
      <c r="B123" s="1"/>
      <c r="C123" s="1"/>
      <c r="D123" s="1"/>
      <c r="E123" s="1"/>
      <c r="F123" s="1"/>
      <c r="G123" s="1"/>
      <c r="H123" s="37">
        <v>8</v>
      </c>
      <c r="I123" s="37" t="s">
        <v>62</v>
      </c>
      <c r="J123" s="37"/>
      <c r="K123" s="37"/>
      <c r="L123" s="37"/>
      <c r="M123" s="37"/>
      <c r="N123" s="63"/>
      <c r="O123" s="421"/>
      <c r="P123" s="63"/>
      <c r="Q123" s="494"/>
      <c r="R123" s="443"/>
    </row>
    <row r="124" spans="2:18" ht="15">
      <c r="B124" s="1"/>
      <c r="C124" s="1"/>
      <c r="D124" s="1"/>
      <c r="E124" s="1"/>
      <c r="F124" s="1"/>
      <c r="G124" s="1"/>
      <c r="H124" s="67">
        <v>84</v>
      </c>
      <c r="I124" s="67" t="s">
        <v>63</v>
      </c>
      <c r="J124" s="67"/>
      <c r="K124" s="23">
        <v>0</v>
      </c>
      <c r="L124" s="23">
        <v>0</v>
      </c>
      <c r="M124" s="23">
        <v>0</v>
      </c>
      <c r="N124" s="24">
        <v>0</v>
      </c>
      <c r="O124" s="25">
        <v>0</v>
      </c>
      <c r="P124" s="28">
        <v>0</v>
      </c>
      <c r="Q124" s="486">
        <v>0</v>
      </c>
      <c r="R124" s="440">
        <v>0</v>
      </c>
    </row>
    <row r="125" spans="1:18" ht="15">
      <c r="A125" s="5"/>
      <c r="B125" s="4"/>
      <c r="C125" s="4"/>
      <c r="D125" s="4"/>
      <c r="E125" s="4"/>
      <c r="F125" s="4"/>
      <c r="G125" s="4"/>
      <c r="H125" s="23">
        <v>843</v>
      </c>
      <c r="I125" s="23" t="s">
        <v>64</v>
      </c>
      <c r="J125" s="23"/>
      <c r="K125" s="23"/>
      <c r="L125" s="23"/>
      <c r="M125" s="23"/>
      <c r="N125" s="24"/>
      <c r="O125" s="25"/>
      <c r="P125" s="28"/>
      <c r="Q125" s="486"/>
      <c r="R125" s="440"/>
    </row>
    <row r="126" spans="1:18" ht="15">
      <c r="A126" s="6"/>
      <c r="B126" s="109"/>
      <c r="C126" s="109"/>
      <c r="D126" s="109"/>
      <c r="E126" s="109"/>
      <c r="F126" s="109"/>
      <c r="G126" s="109"/>
      <c r="H126" s="37">
        <v>5</v>
      </c>
      <c r="I126" s="37" t="s">
        <v>65</v>
      </c>
      <c r="J126" s="37"/>
      <c r="K126" s="37"/>
      <c r="L126" s="37"/>
      <c r="M126" s="37"/>
      <c r="N126" s="63"/>
      <c r="O126" s="421"/>
      <c r="P126" s="63"/>
      <c r="Q126" s="494"/>
      <c r="R126" s="443"/>
    </row>
    <row r="127" spans="2:18" ht="15.75">
      <c r="B127" s="1"/>
      <c r="C127" s="1"/>
      <c r="D127" s="1"/>
      <c r="E127" s="1"/>
      <c r="F127" s="1"/>
      <c r="G127" s="1"/>
      <c r="H127" s="67">
        <v>51</v>
      </c>
      <c r="I127" s="67" t="s">
        <v>583</v>
      </c>
      <c r="J127" s="67"/>
      <c r="K127" s="23"/>
      <c r="L127" s="23"/>
      <c r="M127" s="23"/>
      <c r="N127" s="24"/>
      <c r="O127" s="25">
        <f>O128</f>
        <v>0</v>
      </c>
      <c r="P127" s="25">
        <f>P128</f>
        <v>2700</v>
      </c>
      <c r="Q127" s="485">
        <f>Q128</f>
        <v>5700</v>
      </c>
      <c r="R127" s="429">
        <f>Q127/P127</f>
        <v>2.111111111111111</v>
      </c>
    </row>
    <row r="128" spans="2:18" ht="15">
      <c r="B128" s="1"/>
      <c r="C128" s="1"/>
      <c r="D128" s="1"/>
      <c r="E128" s="1"/>
      <c r="F128" s="1"/>
      <c r="G128" s="1"/>
      <c r="H128" s="23">
        <v>514</v>
      </c>
      <c r="I128" s="23" t="s">
        <v>584</v>
      </c>
      <c r="J128" s="23"/>
      <c r="K128" s="23"/>
      <c r="L128" s="23"/>
      <c r="M128" s="23"/>
      <c r="N128" s="24"/>
      <c r="O128" s="25"/>
      <c r="P128" s="28">
        <f>List2!S116</f>
        <v>2700</v>
      </c>
      <c r="Q128" s="486">
        <f>List2!T116</f>
        <v>5700</v>
      </c>
      <c r="R128" s="440">
        <f>Q128/P128</f>
        <v>2.111111111111111</v>
      </c>
    </row>
    <row r="129" spans="1:18" ht="15">
      <c r="A129" s="6"/>
      <c r="B129" s="109"/>
      <c r="C129" s="109"/>
      <c r="D129" s="109"/>
      <c r="E129" s="109"/>
      <c r="F129" s="109"/>
      <c r="G129" s="109"/>
      <c r="H129" s="38" t="s">
        <v>66</v>
      </c>
      <c r="I129" s="38"/>
      <c r="J129" s="38"/>
      <c r="K129" s="38"/>
      <c r="L129" s="38"/>
      <c r="M129" s="38"/>
      <c r="N129" s="41"/>
      <c r="O129" s="418"/>
      <c r="P129" s="41"/>
      <c r="Q129" s="488"/>
      <c r="R129" s="445"/>
    </row>
    <row r="130" spans="2:18" ht="15">
      <c r="B130" s="1"/>
      <c r="C130" s="1"/>
      <c r="D130" s="1"/>
      <c r="E130" s="1"/>
      <c r="F130" s="1"/>
      <c r="G130" s="1"/>
      <c r="H130" s="37">
        <v>9</v>
      </c>
      <c r="I130" s="40" t="s">
        <v>13</v>
      </c>
      <c r="J130" s="39"/>
      <c r="K130" s="37"/>
      <c r="L130" s="37"/>
      <c r="M130" s="37"/>
      <c r="N130" s="63"/>
      <c r="O130" s="421"/>
      <c r="P130" s="63"/>
      <c r="Q130" s="494"/>
      <c r="R130" s="446"/>
    </row>
    <row r="131" spans="2:18" ht="15">
      <c r="B131" s="1"/>
      <c r="C131" s="1"/>
      <c r="D131" s="1"/>
      <c r="E131" s="1"/>
      <c r="F131" s="1"/>
      <c r="G131" s="1"/>
      <c r="H131" s="67">
        <v>92</v>
      </c>
      <c r="I131" s="67" t="s">
        <v>346</v>
      </c>
      <c r="J131" s="67"/>
      <c r="K131" s="24">
        <f>K132</f>
        <v>1213102</v>
      </c>
      <c r="L131" s="24">
        <f>L132</f>
        <v>0</v>
      </c>
      <c r="M131" s="24">
        <f>M132</f>
        <v>0</v>
      </c>
      <c r="N131" s="24"/>
      <c r="O131" s="25"/>
      <c r="P131" s="28"/>
      <c r="Q131" s="486"/>
      <c r="R131" s="444"/>
    </row>
    <row r="132" spans="1:18" ht="15">
      <c r="A132" s="5"/>
      <c r="B132" s="4"/>
      <c r="C132" s="4"/>
      <c r="D132" s="4"/>
      <c r="E132" s="4"/>
      <c r="F132" s="4"/>
      <c r="G132" s="4"/>
      <c r="H132" s="23">
        <v>922</v>
      </c>
      <c r="I132" s="23" t="s">
        <v>67</v>
      </c>
      <c r="J132" s="23"/>
      <c r="K132" s="24">
        <v>1213102</v>
      </c>
      <c r="L132" s="24">
        <v>0</v>
      </c>
      <c r="M132" s="24">
        <v>0</v>
      </c>
      <c r="N132" s="24"/>
      <c r="O132" s="25">
        <v>444010</v>
      </c>
      <c r="P132" s="28"/>
      <c r="Q132" s="486">
        <v>1034147</v>
      </c>
      <c r="R132" s="444"/>
    </row>
    <row r="133" spans="1:18" ht="15">
      <c r="A133" s="6"/>
      <c r="B133" s="109"/>
      <c r="C133" s="109"/>
      <c r="D133" s="109"/>
      <c r="E133" s="109"/>
      <c r="F133" s="109"/>
      <c r="G133" s="109"/>
      <c r="H133" s="1"/>
      <c r="I133" s="1"/>
      <c r="J133" s="1"/>
      <c r="K133" s="1"/>
      <c r="L133" s="1"/>
      <c r="M133" s="1"/>
      <c r="N133" s="14"/>
      <c r="O133" s="36"/>
      <c r="P133" s="20"/>
      <c r="R133" s="447"/>
    </row>
    <row r="134" spans="2:18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4"/>
      <c r="O134" s="36"/>
      <c r="P134" s="20"/>
      <c r="R134" s="447"/>
    </row>
    <row r="135" spans="2:18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4"/>
      <c r="O135" s="36"/>
      <c r="P135" s="20"/>
      <c r="R135" s="447"/>
    </row>
    <row r="136" spans="2:16" ht="15">
      <c r="B136" s="1"/>
      <c r="C136" s="1"/>
      <c r="D136" s="1"/>
      <c r="E136" s="1"/>
      <c r="F136" s="1"/>
      <c r="G136" s="1"/>
      <c r="H136" s="1"/>
      <c r="I136" s="109" t="s">
        <v>0</v>
      </c>
      <c r="J136" s="109"/>
      <c r="K136" s="1"/>
      <c r="L136" s="1"/>
      <c r="M136" s="1"/>
      <c r="N136" s="14"/>
      <c r="O136" s="36"/>
      <c r="P136" s="20"/>
    </row>
    <row r="137" spans="2:16" ht="15">
      <c r="B137" s="1"/>
      <c r="C137" s="1"/>
      <c r="D137" s="1"/>
      <c r="E137" s="1"/>
      <c r="F137" s="1"/>
      <c r="G137" s="1"/>
      <c r="H137" s="1">
        <v>1</v>
      </c>
      <c r="I137" s="1" t="s">
        <v>68</v>
      </c>
      <c r="J137" s="1"/>
      <c r="K137" s="1"/>
      <c r="L137" s="1"/>
      <c r="M137" s="1"/>
      <c r="N137" s="14"/>
      <c r="O137" s="36"/>
      <c r="P137" s="20"/>
    </row>
    <row r="138" spans="2:16" ht="15">
      <c r="B138" s="1"/>
      <c r="C138" s="1"/>
      <c r="D138" s="1"/>
      <c r="E138" s="1"/>
      <c r="F138" s="1"/>
      <c r="G138" s="1"/>
      <c r="H138" s="1">
        <v>2</v>
      </c>
      <c r="I138" s="1" t="s">
        <v>28</v>
      </c>
      <c r="J138" s="1"/>
      <c r="K138" s="1"/>
      <c r="L138" s="1"/>
      <c r="M138" s="1"/>
      <c r="N138" s="14"/>
      <c r="O138" s="36"/>
      <c r="P138" s="20"/>
    </row>
    <row r="139" spans="2:16" ht="15">
      <c r="B139" s="1"/>
      <c r="C139" s="1"/>
      <c r="D139" s="1"/>
      <c r="E139" s="1"/>
      <c r="F139" s="1"/>
      <c r="G139" s="1"/>
      <c r="H139" s="1">
        <v>3</v>
      </c>
      <c r="I139" s="1" t="s">
        <v>69</v>
      </c>
      <c r="J139" s="1"/>
      <c r="K139" s="1"/>
      <c r="L139" s="1"/>
      <c r="M139" s="1"/>
      <c r="N139" s="14"/>
      <c r="O139" s="36"/>
      <c r="P139" s="20"/>
    </row>
    <row r="140" spans="2:16" ht="15">
      <c r="B140" s="1"/>
      <c r="C140" s="1"/>
      <c r="D140" s="1"/>
      <c r="E140" s="1"/>
      <c r="F140" s="1"/>
      <c r="G140" s="1"/>
      <c r="H140" s="1">
        <v>4</v>
      </c>
      <c r="I140" s="1" t="s">
        <v>70</v>
      </c>
      <c r="J140" s="1"/>
      <c r="K140" s="1"/>
      <c r="L140" s="1"/>
      <c r="M140" s="1"/>
      <c r="N140" s="14"/>
      <c r="O140" s="36"/>
      <c r="P140" s="20"/>
    </row>
    <row r="141" spans="2:16" ht="15">
      <c r="B141" s="1"/>
      <c r="C141" s="1"/>
      <c r="D141" s="1"/>
      <c r="E141" s="1"/>
      <c r="F141" s="1"/>
      <c r="G141" s="1"/>
      <c r="H141" s="1">
        <v>5</v>
      </c>
      <c r="I141" s="1" t="s">
        <v>71</v>
      </c>
      <c r="J141" s="1"/>
      <c r="K141" s="1"/>
      <c r="L141" s="1"/>
      <c r="M141" s="1"/>
      <c r="N141" s="14"/>
      <c r="O141" s="36"/>
      <c r="P141" s="20"/>
    </row>
    <row r="142" spans="2:16" ht="15">
      <c r="B142" s="1"/>
      <c r="C142" s="1"/>
      <c r="D142" s="1"/>
      <c r="E142" s="1"/>
      <c r="F142" s="1"/>
      <c r="G142" s="1"/>
      <c r="H142" s="1">
        <v>6</v>
      </c>
      <c r="I142" s="1" t="s">
        <v>72</v>
      </c>
      <c r="J142" s="1"/>
      <c r="K142" s="1"/>
      <c r="L142" s="1"/>
      <c r="M142" s="1"/>
      <c r="N142" s="14"/>
      <c r="O142" s="36"/>
      <c r="P142" s="20"/>
    </row>
    <row r="143" spans="2:16" ht="15">
      <c r="B143" s="1"/>
      <c r="C143" s="1"/>
      <c r="D143" s="1"/>
      <c r="E143" s="1"/>
      <c r="F143" s="1"/>
      <c r="G143" s="1"/>
      <c r="H143" s="1">
        <v>7</v>
      </c>
      <c r="I143" s="1" t="s">
        <v>356</v>
      </c>
      <c r="J143" s="1"/>
      <c r="K143" s="1"/>
      <c r="L143" s="1"/>
      <c r="M143" s="1"/>
      <c r="N143" s="14"/>
      <c r="O143" s="36"/>
      <c r="P143" s="20"/>
    </row>
    <row r="144" spans="2:16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4"/>
      <c r="O144" s="36"/>
      <c r="P144" s="20"/>
    </row>
    <row r="145" spans="2:16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4"/>
      <c r="O145" s="36"/>
      <c r="P145" s="20"/>
    </row>
    <row r="146" spans="2:16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4"/>
      <c r="O146" s="36"/>
      <c r="P146" s="20"/>
    </row>
    <row r="147" spans="2:16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4"/>
      <c r="O147" s="36"/>
      <c r="P147" s="20"/>
    </row>
    <row r="148" spans="2:16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4"/>
      <c r="O148" s="36"/>
      <c r="P148" s="20"/>
    </row>
    <row r="149" spans="2:16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4"/>
      <c r="O149" s="36"/>
      <c r="P149" s="20"/>
    </row>
    <row r="150" spans="2:16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4"/>
      <c r="O150" s="36"/>
      <c r="P150" s="20"/>
    </row>
    <row r="151" spans="2:16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4"/>
      <c r="O151" s="36"/>
      <c r="P151" s="20"/>
    </row>
    <row r="152" spans="2:16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4"/>
      <c r="O152" s="36"/>
      <c r="P152" s="20"/>
    </row>
    <row r="153" spans="2:16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4"/>
      <c r="O153" s="36"/>
      <c r="P153" s="20"/>
    </row>
    <row r="154" spans="2:16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4"/>
      <c r="O154" s="36"/>
      <c r="P154" s="20"/>
    </row>
    <row r="155" spans="2:16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4"/>
      <c r="O155" s="36"/>
      <c r="P155" s="20"/>
    </row>
    <row r="156" spans="2:16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4"/>
      <c r="O156" s="36"/>
      <c r="P156" s="20"/>
    </row>
    <row r="157" spans="2:16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4"/>
      <c r="O157" s="36"/>
      <c r="P157" s="20"/>
    </row>
    <row r="158" spans="2:16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4"/>
      <c r="O158" s="36"/>
      <c r="P158" s="20"/>
    </row>
    <row r="159" spans="2:16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4"/>
      <c r="O159" s="36"/>
      <c r="P159" s="20"/>
    </row>
    <row r="160" spans="2:16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4"/>
      <c r="O160" s="36"/>
      <c r="P160" s="20"/>
    </row>
    <row r="161" spans="2:16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4"/>
      <c r="O161" s="36"/>
      <c r="P161" s="20"/>
    </row>
    <row r="162" spans="2:16" ht="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4"/>
      <c r="O162" s="36"/>
      <c r="P162" s="20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4"/>
      <c r="O163" s="36"/>
      <c r="P163" s="20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4"/>
      <c r="O164" s="36"/>
      <c r="P164" s="20"/>
    </row>
    <row r="165" spans="2:16" ht="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4"/>
      <c r="O165" s="36"/>
      <c r="P165" s="20"/>
    </row>
    <row r="166" spans="2:16" ht="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4"/>
      <c r="O166" s="36"/>
      <c r="P166" s="20"/>
    </row>
    <row r="167" spans="2:16" ht="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4"/>
      <c r="O167" s="36"/>
      <c r="P167" s="20"/>
    </row>
    <row r="168" spans="2:16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4"/>
      <c r="O168" s="36"/>
      <c r="P168" s="20"/>
    </row>
    <row r="169" spans="2:16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4"/>
      <c r="O169" s="36"/>
      <c r="P169" s="20"/>
    </row>
    <row r="170" spans="2:16" ht="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4"/>
      <c r="O170" s="36"/>
      <c r="P170" s="20"/>
    </row>
    <row r="171" spans="2:16" ht="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4"/>
      <c r="O171" s="36"/>
      <c r="P171" s="20"/>
    </row>
    <row r="172" spans="2:16" ht="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4"/>
      <c r="O172" s="36"/>
      <c r="P172" s="20"/>
    </row>
    <row r="173" spans="2:16" ht="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4"/>
      <c r="O173" s="36"/>
      <c r="P173" s="20"/>
    </row>
    <row r="174" spans="2:16" ht="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4"/>
      <c r="O174" s="36"/>
      <c r="P174" s="20"/>
    </row>
    <row r="175" spans="2:16" ht="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4"/>
      <c r="O175" s="36"/>
      <c r="P175" s="20"/>
    </row>
    <row r="176" spans="2:16" ht="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4"/>
      <c r="O176" s="36"/>
      <c r="P176" s="20"/>
    </row>
    <row r="177" spans="2:16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4"/>
      <c r="O177" s="36"/>
      <c r="P177" s="20"/>
    </row>
    <row r="178" spans="2:16" ht="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4"/>
      <c r="O178" s="36"/>
      <c r="P178" s="20"/>
    </row>
    <row r="179" spans="2:16" ht="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4"/>
      <c r="O179" s="36"/>
      <c r="P179" s="20"/>
    </row>
    <row r="180" spans="2:16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4"/>
      <c r="O180" s="36"/>
      <c r="P180" s="20"/>
    </row>
    <row r="181" spans="2:16" ht="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4"/>
      <c r="O181" s="36"/>
      <c r="P181" s="20"/>
    </row>
    <row r="182" spans="2:16" ht="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4"/>
      <c r="O182" s="36"/>
      <c r="P182" s="20"/>
    </row>
    <row r="183" spans="2:16" ht="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4"/>
      <c r="O183" s="36"/>
      <c r="P183" s="20"/>
    </row>
    <row r="184" spans="2:16" ht="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4"/>
      <c r="O184" s="36"/>
      <c r="P184" s="20"/>
    </row>
    <row r="185" spans="2:16" ht="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4"/>
      <c r="O185" s="36"/>
      <c r="P185" s="20"/>
    </row>
    <row r="186" spans="2:16" ht="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4"/>
      <c r="O186" s="36"/>
      <c r="P186" s="20"/>
    </row>
    <row r="187" spans="2:16" ht="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4"/>
      <c r="O187" s="36"/>
      <c r="P187" s="20"/>
    </row>
    <row r="188" spans="2:16" ht="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4"/>
      <c r="O188" s="36"/>
      <c r="P188" s="20"/>
    </row>
    <row r="189" spans="2:16" ht="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4"/>
      <c r="O189" s="36"/>
      <c r="P189" s="20"/>
    </row>
    <row r="190" spans="2:16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4"/>
      <c r="O190" s="36"/>
      <c r="P190" s="20"/>
    </row>
    <row r="191" spans="2:16" ht="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4"/>
      <c r="O191" s="36"/>
      <c r="P191" s="20"/>
    </row>
    <row r="192" spans="2:16" ht="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4"/>
      <c r="O192" s="36"/>
      <c r="P192" s="20"/>
    </row>
    <row r="193" spans="2:16" ht="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4"/>
      <c r="O193" s="36"/>
      <c r="P193" s="20"/>
    </row>
    <row r="194" spans="2:16" ht="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4"/>
      <c r="O194" s="36"/>
      <c r="P194" s="20"/>
    </row>
    <row r="195" spans="2:16" ht="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4"/>
      <c r="O195" s="36"/>
      <c r="P195" s="20"/>
    </row>
    <row r="196" spans="2:16" ht="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4"/>
      <c r="O196" s="36"/>
      <c r="P196" s="20"/>
    </row>
    <row r="197" spans="2:16" ht="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4"/>
      <c r="O197" s="36"/>
      <c r="P197" s="20"/>
    </row>
    <row r="198" spans="2:16" ht="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4"/>
      <c r="O198" s="36"/>
      <c r="P198" s="20"/>
    </row>
    <row r="199" spans="2:16" ht="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4"/>
      <c r="O199" s="36"/>
      <c r="P199" s="20"/>
    </row>
    <row r="200" spans="2:16" ht="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4"/>
      <c r="O200" s="36"/>
      <c r="P200" s="20"/>
    </row>
    <row r="201" spans="2:16" ht="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4"/>
      <c r="O201" s="36"/>
      <c r="P201" s="20"/>
    </row>
    <row r="202" spans="2:16" ht="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4"/>
      <c r="O202" s="36"/>
      <c r="P202" s="20"/>
    </row>
    <row r="203" spans="2:16" ht="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4"/>
      <c r="O203" s="36"/>
      <c r="P203" s="20"/>
    </row>
    <row r="204" spans="2:16" ht="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4"/>
      <c r="O204" s="36"/>
      <c r="P204" s="20"/>
    </row>
    <row r="205" spans="2:16" ht="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4"/>
      <c r="O205" s="36"/>
      <c r="P205" s="20"/>
    </row>
    <row r="206" spans="2:16" ht="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4"/>
      <c r="O206" s="36"/>
      <c r="P206" s="20"/>
    </row>
    <row r="207" spans="2:16" ht="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4"/>
      <c r="O207" s="36"/>
      <c r="P207" s="20"/>
    </row>
    <row r="208" spans="2:16" ht="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4"/>
      <c r="P208" s="20"/>
    </row>
    <row r="209" spans="2:16" ht="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P209" s="20"/>
    </row>
    <row r="210" spans="2:16" ht="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P210" s="20"/>
    </row>
    <row r="211" spans="2:16" ht="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P211" s="20"/>
    </row>
    <row r="212" spans="2:16" ht="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P212" s="20"/>
    </row>
    <row r="213" spans="2:16" ht="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P213" s="20"/>
    </row>
    <row r="214" spans="2:16" ht="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P214" s="20"/>
    </row>
    <row r="215" spans="2:16" ht="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P215" s="20"/>
    </row>
    <row r="216" spans="2:16" ht="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P216" s="20"/>
    </row>
    <row r="217" spans="2:16" ht="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P217" s="20"/>
    </row>
    <row r="218" spans="2:16" ht="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P218" s="20"/>
    </row>
    <row r="219" spans="2:16" ht="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P219" s="20"/>
    </row>
    <row r="220" spans="2:16" ht="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P220" s="20"/>
    </row>
    <row r="221" spans="2:16" ht="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P221" s="20"/>
    </row>
    <row r="222" spans="2:16" ht="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P222" s="20"/>
    </row>
    <row r="223" spans="2:16" ht="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P223" s="20"/>
    </row>
    <row r="224" spans="2:16" ht="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P224" s="20"/>
    </row>
    <row r="225" spans="2:16" ht="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P225" s="20"/>
    </row>
    <row r="226" spans="2:16" ht="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P226" s="20"/>
    </row>
    <row r="227" spans="2:16" ht="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P227" s="20"/>
    </row>
    <row r="228" spans="2:16" ht="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P228" s="20"/>
    </row>
    <row r="229" spans="2:16" ht="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P229" s="20"/>
    </row>
    <row r="230" spans="2:16" ht="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P230" s="20"/>
    </row>
    <row r="231" spans="2:16" ht="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P231" s="20"/>
    </row>
    <row r="232" spans="2:16" ht="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P232" s="20"/>
    </row>
    <row r="233" spans="2:16" ht="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P233" s="20"/>
    </row>
    <row r="234" spans="2:16" ht="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P234" s="20"/>
    </row>
    <row r="235" spans="2:16" ht="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P235" s="20"/>
    </row>
    <row r="236" spans="2:16" ht="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P236" s="20"/>
    </row>
    <row r="237" spans="2:16" ht="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P237" s="20"/>
    </row>
    <row r="238" spans="2:16" ht="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P238" s="20"/>
    </row>
    <row r="239" spans="2:16" ht="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P239" s="20"/>
    </row>
    <row r="240" spans="2:16" ht="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P240" s="20"/>
    </row>
    <row r="241" spans="2:16" ht="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P241" s="20"/>
    </row>
    <row r="242" spans="2:16" ht="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P242" s="20"/>
    </row>
    <row r="243" spans="2:16" ht="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P243" s="20"/>
    </row>
    <row r="244" spans="2:16" ht="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P244" s="20"/>
    </row>
    <row r="245" spans="2:16" ht="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P245" s="20"/>
    </row>
    <row r="246" spans="2:16" ht="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P246" s="20"/>
    </row>
    <row r="247" spans="2:16" ht="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P247" s="20"/>
    </row>
    <row r="248" spans="2:16" ht="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P248" s="20"/>
    </row>
    <row r="249" spans="2:16" ht="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P249" s="20"/>
    </row>
    <row r="250" spans="2:16" ht="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P250" s="20"/>
    </row>
    <row r="251" spans="2:16" ht="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P251" s="20"/>
    </row>
    <row r="252" spans="2:16" ht="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P252" s="20"/>
    </row>
    <row r="253" spans="2:16" ht="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P253" s="20"/>
    </row>
    <row r="254" spans="2:16" ht="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P254" s="20"/>
    </row>
    <row r="255" spans="2:16" ht="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P255" s="20"/>
    </row>
    <row r="256" spans="2:16" ht="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P256" s="20"/>
    </row>
    <row r="257" spans="2:16" ht="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P257" s="20"/>
    </row>
    <row r="258" spans="2:16" ht="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P258" s="20"/>
    </row>
    <row r="259" spans="2:16" ht="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P259" s="20"/>
    </row>
    <row r="260" spans="2:16" ht="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P260" s="20"/>
    </row>
    <row r="261" spans="2:16" ht="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P261" s="20"/>
    </row>
    <row r="262" spans="2:16" ht="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P262" s="20"/>
    </row>
    <row r="263" spans="2:16" ht="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P263" s="20"/>
    </row>
    <row r="264" spans="2:16" ht="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P264" s="20"/>
    </row>
    <row r="265" spans="2:16" ht="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P265" s="20"/>
    </row>
    <row r="266" spans="2:16" ht="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P266" s="20"/>
    </row>
    <row r="267" spans="2:16" ht="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P267" s="20"/>
    </row>
    <row r="268" spans="2:16" ht="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P268" s="20"/>
    </row>
    <row r="269" spans="2:16" ht="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P269" s="20"/>
    </row>
    <row r="270" spans="2:16" ht="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P270" s="20"/>
    </row>
    <row r="271" spans="2:16" ht="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P271" s="20"/>
    </row>
    <row r="272" spans="2:16" ht="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P272" s="20"/>
    </row>
    <row r="273" spans="2:16" ht="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P273" s="20"/>
    </row>
    <row r="274" spans="2:16" ht="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P274" s="20"/>
    </row>
    <row r="275" spans="2:16" ht="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P275" s="20"/>
    </row>
    <row r="276" spans="2:16" ht="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P276" s="20"/>
    </row>
    <row r="277" spans="2:16" ht="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P277" s="20"/>
    </row>
    <row r="278" spans="2:16" ht="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P278" s="20"/>
    </row>
    <row r="279" spans="2:16" ht="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P279" s="20"/>
    </row>
    <row r="280" spans="2:16" ht="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P280" s="20"/>
    </row>
    <row r="281" spans="2:16" ht="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P281" s="20"/>
    </row>
    <row r="282" spans="2:16" ht="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P282" s="20"/>
    </row>
    <row r="283" spans="2:16" ht="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P283" s="20"/>
    </row>
    <row r="284" spans="2:16" ht="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P284" s="20"/>
    </row>
    <row r="285" spans="2:16" ht="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P285" s="20"/>
    </row>
    <row r="286" spans="2:16" ht="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P286" s="20"/>
    </row>
    <row r="287" spans="2:16" ht="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P287" s="20"/>
    </row>
    <row r="288" spans="2:16" ht="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P288" s="20"/>
    </row>
    <row r="289" spans="2:16" ht="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P289" s="20"/>
    </row>
    <row r="290" spans="2:16" ht="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P290" s="20"/>
    </row>
    <row r="291" spans="2:16" ht="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P291" s="20"/>
    </row>
    <row r="292" spans="2:16" ht="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P292" s="20"/>
    </row>
    <row r="293" spans="2:16" ht="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P293" s="20"/>
    </row>
    <row r="294" spans="2:16" ht="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P294" s="20"/>
    </row>
    <row r="295" spans="2:16" ht="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P295" s="20"/>
    </row>
    <row r="296" spans="2:16" ht="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P296" s="20"/>
    </row>
    <row r="297" spans="2:16" ht="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P297" s="20"/>
    </row>
    <row r="298" spans="2:16" ht="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P298" s="20"/>
    </row>
    <row r="299" spans="2:16" ht="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P299" s="20"/>
    </row>
    <row r="300" spans="2:16" ht="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P300" s="20"/>
    </row>
    <row r="301" spans="2:16" ht="1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P301" s="20"/>
    </row>
    <row r="302" spans="2:16" ht="1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P302" s="20"/>
    </row>
    <row r="303" spans="2:16" ht="1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P303" s="20"/>
    </row>
    <row r="304" spans="2:16" ht="1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P304" s="20"/>
    </row>
    <row r="305" spans="2:16" ht="1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P305" s="20"/>
    </row>
    <row r="306" spans="2:16" ht="1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P306" s="20"/>
    </row>
    <row r="307" spans="2:16" ht="1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P307" s="20"/>
    </row>
    <row r="308" spans="2:16" ht="1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P308" s="20"/>
    </row>
    <row r="309" spans="2:16" ht="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P309" s="20"/>
    </row>
    <row r="310" spans="2:16" ht="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P310" s="20"/>
    </row>
    <row r="311" spans="2:16" ht="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P311" s="20"/>
    </row>
    <row r="312" spans="2:16" ht="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P312" s="20"/>
    </row>
    <row r="313" spans="2:16" ht="1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P313" s="20"/>
    </row>
    <row r="314" spans="2:16" ht="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P314" s="20"/>
    </row>
    <row r="315" spans="2:16" ht="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P315" s="20"/>
    </row>
    <row r="316" spans="2:16" ht="1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P316" s="20"/>
    </row>
    <row r="317" spans="2:16" ht="1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P317" s="20"/>
    </row>
    <row r="318" spans="2:16" ht="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P318" s="20"/>
    </row>
    <row r="319" spans="2:16" ht="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P319" s="20"/>
    </row>
    <row r="320" spans="2:16" ht="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P320" s="20"/>
    </row>
    <row r="321" spans="2:16" ht="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P321" s="20"/>
    </row>
    <row r="322" spans="2:16" ht="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P322" s="20"/>
    </row>
    <row r="323" spans="2:16" ht="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P323" s="20"/>
    </row>
    <row r="324" spans="2:16" ht="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P324" s="20"/>
    </row>
    <row r="325" spans="2:16" ht="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P325" s="20"/>
    </row>
    <row r="326" spans="2:16" ht="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P326" s="20"/>
    </row>
    <row r="327" spans="2:16" ht="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P327" s="20"/>
    </row>
    <row r="328" spans="2:16" ht="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P328" s="20"/>
    </row>
    <row r="329" spans="2:16" ht="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P329" s="20"/>
    </row>
    <row r="330" spans="2:16" ht="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P330" s="20"/>
    </row>
    <row r="331" spans="2:16" ht="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P331" s="20"/>
    </row>
    <row r="332" spans="2:16" ht="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P332" s="20"/>
    </row>
    <row r="333" spans="2:16" ht="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P333" s="20"/>
    </row>
    <row r="334" spans="2:16" ht="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P334" s="20"/>
    </row>
    <row r="335" spans="2:16" ht="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P335" s="20"/>
    </row>
    <row r="336" spans="2:16" ht="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P336" s="20"/>
    </row>
    <row r="337" spans="2:16" ht="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P337" s="20"/>
    </row>
    <row r="338" spans="2:16" ht="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P338" s="20"/>
    </row>
    <row r="339" spans="2:16" ht="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P339" s="20"/>
    </row>
    <row r="340" spans="2:16" ht="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P340" s="20"/>
    </row>
    <row r="341" spans="2:16" ht="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P341" s="20"/>
    </row>
    <row r="342" spans="2:16" ht="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P342" s="20"/>
    </row>
    <row r="343" spans="2:16" ht="1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P343" s="20"/>
    </row>
    <row r="344" spans="2:16" ht="1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P344" s="20"/>
    </row>
    <row r="345" spans="2:16" ht="1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P345" s="20"/>
    </row>
    <row r="346" spans="2:16" ht="1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P346" s="20"/>
    </row>
    <row r="347" spans="2:16" ht="1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P347" s="20"/>
    </row>
    <row r="348" spans="2:16" ht="1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P348" s="20"/>
    </row>
    <row r="349" spans="2:16" ht="1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P349" s="20"/>
    </row>
    <row r="350" spans="2:16" ht="1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P350" s="20"/>
    </row>
    <row r="351" spans="2:16" ht="1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P351" s="20"/>
    </row>
    <row r="352" spans="2:16" ht="1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P352" s="20"/>
    </row>
    <row r="353" spans="2:16" ht="1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P353" s="20"/>
    </row>
    <row r="354" spans="2:16" ht="1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P354" s="20"/>
    </row>
    <row r="355" spans="2:16" ht="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P355" s="20"/>
    </row>
    <row r="356" spans="2:16" ht="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P356" s="20"/>
    </row>
    <row r="357" spans="2:16" ht="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P357" s="20"/>
    </row>
    <row r="358" spans="2:16" ht="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P358" s="20"/>
    </row>
    <row r="359" spans="2:16" ht="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P359" s="20"/>
    </row>
    <row r="360" spans="2:16" ht="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P360" s="20"/>
    </row>
    <row r="361" spans="2:16" ht="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P361" s="20"/>
    </row>
    <row r="362" spans="2:16" ht="1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P362" s="20"/>
    </row>
    <row r="363" spans="2:16" ht="1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P363" s="20"/>
    </row>
    <row r="364" spans="2:16" ht="1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P364" s="20"/>
    </row>
    <row r="365" spans="2:16" ht="1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P365" s="20"/>
    </row>
    <row r="366" spans="2:16" ht="1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P366" s="20"/>
    </row>
    <row r="367" spans="2:16" ht="1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P367" s="20"/>
    </row>
    <row r="368" spans="2:16" ht="1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P368" s="20"/>
    </row>
    <row r="369" spans="2:16" ht="1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P369" s="20"/>
    </row>
    <row r="370" spans="2:16" ht="1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P370" s="20"/>
    </row>
    <row r="371" spans="2:16" ht="1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P371" s="20"/>
    </row>
    <row r="372" spans="2:16" ht="1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P372" s="20"/>
    </row>
    <row r="373" spans="2:16" ht="1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P373" s="20"/>
    </row>
    <row r="374" spans="2:16" ht="1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P374" s="20"/>
    </row>
    <row r="375" spans="2:16" ht="1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P375" s="20"/>
    </row>
    <row r="376" spans="2:16" ht="1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P376" s="20"/>
    </row>
    <row r="377" spans="2:16" ht="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P377" s="20"/>
    </row>
    <row r="378" spans="2:16" ht="1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P378" s="20"/>
    </row>
    <row r="379" spans="2:16" ht="1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P379" s="20"/>
    </row>
    <row r="380" spans="2:16" ht="1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P380" s="20"/>
    </row>
    <row r="381" spans="2:16" ht="1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P381" s="20"/>
    </row>
    <row r="382" spans="2:16" ht="1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P382" s="20"/>
    </row>
    <row r="383" spans="2:16" ht="1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P383" s="20"/>
    </row>
    <row r="384" spans="2:16" ht="1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P384" s="20"/>
    </row>
    <row r="385" spans="2:16" ht="1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P385" s="20"/>
    </row>
    <row r="386" spans="2:16" ht="1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P386" s="20"/>
    </row>
    <row r="387" spans="2:16" ht="1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P387" s="20"/>
    </row>
    <row r="388" spans="2:16" ht="1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P388" s="20"/>
    </row>
    <row r="389" spans="2:16" ht="1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P389" s="20"/>
    </row>
    <row r="390" spans="2:16" ht="1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P390" s="20"/>
    </row>
    <row r="391" spans="2:16" ht="1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P391" s="20"/>
    </row>
    <row r="392" spans="2:16" ht="1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P392" s="20"/>
    </row>
    <row r="393" spans="2:16" ht="1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P393" s="20"/>
    </row>
    <row r="394" spans="2:16" ht="1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P394" s="20"/>
    </row>
    <row r="395" spans="2:16" ht="1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P395" s="20"/>
    </row>
    <row r="396" spans="2:16" ht="1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P396" s="20"/>
    </row>
    <row r="397" spans="2:16" ht="1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P397" s="20"/>
    </row>
    <row r="398" spans="2:16" ht="1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P398" s="20"/>
    </row>
    <row r="399" spans="2:16" ht="1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P399" s="20"/>
    </row>
    <row r="400" spans="2:16" ht="1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P400" s="20"/>
    </row>
    <row r="401" spans="2:16" ht="1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P401" s="20"/>
    </row>
    <row r="402" spans="2:16" ht="1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P402" s="20"/>
    </row>
    <row r="403" spans="2:16" ht="1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P403" s="20"/>
    </row>
    <row r="404" spans="2:16" ht="1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P404" s="20"/>
    </row>
    <row r="405" spans="2:16" ht="1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P405" s="20"/>
    </row>
    <row r="406" spans="2:16" ht="1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P406" s="20"/>
    </row>
    <row r="407" spans="2:16" ht="1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P407" s="20"/>
    </row>
    <row r="408" spans="2:16" ht="1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P408" s="20"/>
    </row>
    <row r="409" spans="2:16" ht="1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P409" s="20"/>
    </row>
    <row r="410" spans="2:16" ht="1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P410" s="20"/>
    </row>
    <row r="411" spans="2:16" ht="1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P411" s="20"/>
    </row>
    <row r="412" spans="2:16" ht="1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P412" s="20"/>
    </row>
    <row r="413" spans="2:16" ht="1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P413" s="20"/>
    </row>
    <row r="414" spans="2:16" ht="1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P414" s="20"/>
    </row>
    <row r="415" spans="2:16" ht="1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P415" s="20"/>
    </row>
    <row r="416" spans="2:16" ht="1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P416" s="20"/>
    </row>
    <row r="417" spans="2:16" ht="1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P417" s="20"/>
    </row>
    <row r="418" spans="2:16" ht="1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P418" s="20"/>
    </row>
    <row r="419" spans="2:16" ht="1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P419" s="20"/>
    </row>
    <row r="420" spans="2:16" ht="1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P420" s="20"/>
    </row>
    <row r="421" spans="2:16" ht="1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P421" s="20"/>
    </row>
    <row r="422" spans="2:16" ht="1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P422" s="20"/>
    </row>
    <row r="423" spans="2:16" ht="1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P423" s="20"/>
    </row>
    <row r="424" spans="2:16" ht="1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P424" s="20"/>
    </row>
    <row r="425" spans="2:16" ht="1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P425" s="20"/>
    </row>
    <row r="426" spans="2:16" ht="1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P426" s="20"/>
    </row>
    <row r="427" spans="2:16" ht="1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P427" s="20"/>
    </row>
    <row r="428" spans="2:16" ht="1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P428" s="20"/>
    </row>
    <row r="429" spans="2:16" ht="1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P429" s="20"/>
    </row>
    <row r="430" spans="2:16" ht="1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P430" s="20"/>
    </row>
    <row r="431" spans="2:16" ht="1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P431" s="20"/>
    </row>
    <row r="432" spans="2:16" ht="1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P432" s="20"/>
    </row>
    <row r="433" spans="2:16" ht="1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P433" s="20"/>
    </row>
    <row r="434" spans="2:16" ht="1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P434" s="20"/>
    </row>
    <row r="435" spans="2:16" ht="1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P435" s="20"/>
    </row>
    <row r="436" spans="2:16" ht="1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P436" s="20"/>
    </row>
    <row r="437" spans="2:16" ht="1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P437" s="20"/>
    </row>
    <row r="438" spans="2:16" ht="1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P438" s="20"/>
    </row>
    <row r="439" spans="2:16" ht="1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P439" s="20"/>
    </row>
    <row r="440" spans="2:16" ht="1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P440" s="20"/>
    </row>
    <row r="441" spans="2:16" ht="1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P441" s="20"/>
    </row>
    <row r="442" spans="2:16" ht="1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P442" s="20"/>
    </row>
    <row r="443" spans="2:16" ht="1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P443" s="20"/>
    </row>
    <row r="444" spans="2:16" ht="1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P444" s="20"/>
    </row>
    <row r="445" spans="2:16" ht="1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P445" s="20"/>
    </row>
    <row r="446" spans="2:16" ht="1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P446" s="20"/>
    </row>
    <row r="447" spans="2:16" ht="1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P447" s="20"/>
    </row>
    <row r="448" spans="2:16" ht="1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P448" s="20"/>
    </row>
    <row r="449" spans="2:16" ht="1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P449" s="20"/>
    </row>
    <row r="450" spans="2:16" ht="1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P450" s="20"/>
    </row>
    <row r="451" spans="2:16" ht="1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P451" s="20"/>
    </row>
    <row r="452" spans="2:16" ht="1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P452" s="20"/>
    </row>
    <row r="453" spans="2:16" ht="1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P453" s="20"/>
    </row>
    <row r="454" spans="2:16" ht="1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P454" s="20"/>
    </row>
    <row r="455" spans="2:16" ht="1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P455" s="20"/>
    </row>
    <row r="456" spans="2:16" ht="1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P456" s="20"/>
    </row>
    <row r="457" spans="2:16" ht="1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P457" s="20"/>
    </row>
    <row r="458" spans="2:16" ht="1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P458" s="20"/>
    </row>
    <row r="459" spans="2:16" ht="1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P459" s="20"/>
    </row>
    <row r="460" spans="2:16" ht="1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P460" s="20"/>
    </row>
    <row r="461" spans="2:16" ht="1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P461" s="20"/>
    </row>
    <row r="462" spans="2:16" ht="1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P462" s="20"/>
    </row>
    <row r="463" spans="2:16" ht="1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P463" s="20"/>
    </row>
    <row r="464" spans="2:16" ht="1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P464" s="20"/>
    </row>
    <row r="465" spans="2:16" ht="1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P465" s="20"/>
    </row>
    <row r="466" spans="2:16" ht="1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P466" s="20"/>
    </row>
    <row r="467" spans="2:16" ht="1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P467" s="20"/>
    </row>
    <row r="468" spans="2:16" ht="1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P468" s="20"/>
    </row>
    <row r="469" spans="2:16" ht="1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P469" s="20"/>
    </row>
    <row r="470" spans="2:16" ht="1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P470" s="20"/>
    </row>
    <row r="471" spans="2:16" ht="1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P471" s="20"/>
    </row>
    <row r="472" spans="2:16" ht="1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P472" s="20"/>
    </row>
    <row r="473" spans="2:16" ht="1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P473" s="20"/>
    </row>
    <row r="474" spans="2:16" ht="1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P474" s="20"/>
    </row>
    <row r="475" spans="2:16" ht="1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P475" s="20"/>
    </row>
    <row r="476" spans="2:16" ht="1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P476" s="20"/>
    </row>
    <row r="477" spans="2:16" ht="1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P477" s="20"/>
    </row>
    <row r="478" spans="2:16" ht="1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P478" s="20"/>
    </row>
    <row r="479" spans="2:16" ht="1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P479" s="20"/>
    </row>
    <row r="480" spans="2:16" ht="1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P480" s="20"/>
    </row>
    <row r="481" spans="2:16" ht="1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P481" s="20"/>
    </row>
    <row r="482" spans="2:16" ht="1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P482" s="20"/>
    </row>
    <row r="483" spans="2:16" ht="1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P483" s="20"/>
    </row>
    <row r="484" spans="2:16" ht="1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P484" s="20"/>
    </row>
    <row r="485" spans="2:16" ht="1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P485" s="20"/>
    </row>
    <row r="486" spans="2:16" ht="1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P486" s="20"/>
    </row>
    <row r="487" spans="2:16" ht="1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P487" s="20"/>
    </row>
    <row r="488" spans="2:16" ht="1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P488" s="20"/>
    </row>
    <row r="489" spans="2:16" ht="1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P489" s="20"/>
    </row>
    <row r="490" spans="2:16" ht="1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P490" s="20"/>
    </row>
    <row r="491" spans="2:16" ht="1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P491" s="20"/>
    </row>
    <row r="492" spans="2:16" ht="1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P492" s="20"/>
    </row>
    <row r="493" spans="2:16" ht="1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P493" s="20"/>
    </row>
    <row r="494" spans="2:16" ht="1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P494" s="20"/>
    </row>
    <row r="495" spans="2:16" ht="1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P495" s="20"/>
    </row>
    <row r="496" spans="2:16" ht="1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P496" s="20"/>
    </row>
    <row r="497" spans="2:16" ht="1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P497" s="20"/>
    </row>
    <row r="498" spans="2:16" ht="1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P498" s="20"/>
    </row>
    <row r="499" spans="2:16" ht="1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P499" s="20"/>
    </row>
    <row r="500" spans="2:16" ht="1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P500" s="20"/>
    </row>
    <row r="501" spans="2:16" ht="1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P501" s="20"/>
    </row>
    <row r="502" spans="2:16" ht="1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P502" s="20"/>
    </row>
    <row r="503" spans="2:16" ht="1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P503" s="20"/>
    </row>
    <row r="504" spans="2:16" ht="1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P504" s="20"/>
    </row>
    <row r="505" spans="2:16" ht="1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P505" s="20"/>
    </row>
    <row r="506" spans="2:16" ht="1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P506" s="20"/>
    </row>
    <row r="507" spans="2:16" ht="1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P507" s="20"/>
    </row>
    <row r="508" spans="2:16" ht="1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P508" s="20"/>
    </row>
    <row r="509" spans="2:16" ht="1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P509" s="20"/>
    </row>
    <row r="510" spans="2:16" ht="1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P510" s="20"/>
    </row>
    <row r="511" spans="2:16" ht="1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P511" s="20"/>
    </row>
    <row r="512" spans="2:16" ht="1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P512" s="20"/>
    </row>
    <row r="513" spans="2:16" ht="1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P513" s="20"/>
    </row>
    <row r="514" spans="2:16" ht="1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P514" s="20"/>
    </row>
    <row r="515" spans="2:16" ht="1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P515" s="20"/>
    </row>
    <row r="516" spans="2:16" ht="1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P516" s="20"/>
    </row>
    <row r="517" spans="2:16" ht="1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P517" s="20"/>
    </row>
    <row r="518" spans="2:16" ht="1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P518" s="20"/>
    </row>
    <row r="519" spans="2:16" ht="1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P519" s="20"/>
    </row>
    <row r="520" spans="2:16" ht="1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P520" s="20"/>
    </row>
    <row r="521" spans="2:16" ht="1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P521" s="20"/>
    </row>
    <row r="522" spans="2:16" ht="1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P522" s="20"/>
    </row>
    <row r="523" spans="2:16" ht="1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P523" s="20"/>
    </row>
    <row r="524" spans="2:16" ht="1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P524" s="20"/>
    </row>
    <row r="525" spans="2:16" ht="1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P525" s="20"/>
    </row>
    <row r="526" spans="2:16" ht="1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P526" s="20"/>
    </row>
    <row r="527" spans="2:16" ht="1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P527" s="20"/>
    </row>
    <row r="528" spans="2:16" ht="1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P528" s="20"/>
    </row>
    <row r="529" spans="2:16" ht="1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P529" s="20"/>
    </row>
    <row r="530" spans="2:16" ht="1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P530" s="20"/>
    </row>
    <row r="531" spans="2:16" ht="1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P531" s="20"/>
    </row>
    <row r="532" spans="2:16" ht="1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P532" s="20"/>
    </row>
    <row r="533" spans="2:16" ht="1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P533" s="20"/>
    </row>
    <row r="534" spans="2:16" ht="1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P534" s="20"/>
    </row>
    <row r="535" spans="2:16" ht="1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P535" s="20"/>
    </row>
    <row r="536" spans="2:16" ht="1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P536" s="20"/>
    </row>
    <row r="537" spans="2:16" ht="1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P537" s="20"/>
    </row>
    <row r="538" spans="2:16" ht="1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P538" s="20"/>
    </row>
    <row r="539" spans="2:16" ht="1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P539" s="20"/>
    </row>
    <row r="540" spans="2:16" ht="1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P540" s="20"/>
    </row>
    <row r="541" spans="2:16" ht="1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P541" s="20"/>
    </row>
    <row r="542" spans="2:16" ht="1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P542" s="20"/>
    </row>
    <row r="543" spans="2:16" ht="1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P543" s="20"/>
    </row>
    <row r="544" spans="2:16" ht="1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P544" s="20"/>
    </row>
    <row r="545" spans="2:16" ht="1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P545" s="20"/>
    </row>
    <row r="546" spans="2:16" ht="1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P546" s="20"/>
    </row>
    <row r="547" spans="2:16" ht="1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P547" s="20"/>
    </row>
    <row r="548" spans="2:16" ht="1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P548" s="20"/>
    </row>
    <row r="549" spans="2:16" ht="1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P549" s="20"/>
    </row>
    <row r="550" spans="2:16" ht="1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P550" s="20"/>
    </row>
    <row r="551" spans="2:16" ht="1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P551" s="20"/>
    </row>
    <row r="552" spans="2:16" ht="1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P552" s="20"/>
    </row>
    <row r="553" spans="2:16" ht="1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P553" s="20"/>
    </row>
    <row r="554" spans="2:16" ht="1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P554" s="20"/>
    </row>
    <row r="555" spans="2:16" ht="1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P555" s="20"/>
    </row>
    <row r="556" spans="2:16" ht="1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P556" s="20"/>
    </row>
    <row r="557" spans="2:16" ht="1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P557" s="20"/>
    </row>
    <row r="558" spans="2:16" ht="1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P558" s="20"/>
    </row>
    <row r="559" spans="2:16" ht="1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P559" s="20"/>
    </row>
    <row r="560" spans="2:16" ht="1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P560" s="20"/>
    </row>
    <row r="561" spans="2:16" ht="1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P561" s="20"/>
    </row>
    <row r="562" spans="2:16" ht="1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P562" s="20"/>
    </row>
    <row r="563" spans="2:16" ht="1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P563" s="20"/>
    </row>
    <row r="564" spans="2:16" ht="1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P564" s="20"/>
    </row>
    <row r="565" spans="2:16" ht="1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P565" s="20"/>
    </row>
    <row r="566" spans="2:16" ht="1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P566" s="20"/>
    </row>
    <row r="567" spans="2:16" ht="1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P567" s="20"/>
    </row>
    <row r="568" spans="2:16" ht="1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P568" s="20"/>
    </row>
    <row r="569" spans="2:16" ht="1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P569" s="20"/>
    </row>
    <row r="570" spans="2:16" ht="1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P570" s="20"/>
    </row>
    <row r="571" spans="2:16" ht="1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P571" s="20"/>
    </row>
    <row r="572" spans="2:16" ht="1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P572" s="20"/>
    </row>
    <row r="573" spans="2:16" ht="1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P573" s="20"/>
    </row>
    <row r="574" spans="2:16" ht="1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P574" s="20"/>
    </row>
    <row r="575" spans="2:16" ht="1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P575" s="20"/>
    </row>
    <row r="576" spans="2:16" ht="1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P576" s="20"/>
    </row>
    <row r="577" spans="2:16" ht="1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P577" s="20"/>
    </row>
    <row r="578" spans="2:16" ht="1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P578" s="20"/>
    </row>
    <row r="579" spans="2:16" ht="1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P579" s="20"/>
    </row>
    <row r="580" spans="2:16" ht="1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P580" s="20"/>
    </row>
    <row r="581" spans="2:16" ht="1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P581" s="20"/>
    </row>
    <row r="582" spans="2:16" ht="1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P582" s="20"/>
    </row>
    <row r="583" spans="2:16" ht="1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P583" s="20"/>
    </row>
    <row r="584" spans="2:16" ht="1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P584" s="20"/>
    </row>
    <row r="585" spans="2:16" ht="1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P585" s="20"/>
    </row>
    <row r="586" spans="2:16" ht="1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P586" s="20"/>
    </row>
    <row r="587" spans="2:14" ht="15">
      <c r="B587" s="1"/>
      <c r="C587" s="1"/>
      <c r="D587" s="1"/>
      <c r="E587" s="1"/>
      <c r="F587" s="1"/>
      <c r="G587" s="1"/>
      <c r="N587" s="1"/>
    </row>
    <row r="588" spans="2:14" ht="15">
      <c r="B588" s="1"/>
      <c r="C588" s="1"/>
      <c r="D588" s="1"/>
      <c r="E588" s="1"/>
      <c r="F588" s="1"/>
      <c r="G588" s="1"/>
      <c r="N588" s="1"/>
    </row>
    <row r="589" spans="2:14" ht="15">
      <c r="B589" s="1"/>
      <c r="C589" s="1"/>
      <c r="D589" s="1"/>
      <c r="E589" s="1"/>
      <c r="F589" s="1"/>
      <c r="G589" s="1"/>
      <c r="N589" s="1"/>
    </row>
    <row r="590" ht="15">
      <c r="N590" s="1"/>
    </row>
    <row r="591" ht="15">
      <c r="N591" s="1"/>
    </row>
    <row r="592" ht="15">
      <c r="N592" s="1"/>
    </row>
    <row r="593" ht="15">
      <c r="N593" s="1"/>
    </row>
  </sheetData>
  <sheetProtection/>
  <mergeCells count="5">
    <mergeCell ref="I100:J100"/>
    <mergeCell ref="A6:R6"/>
    <mergeCell ref="I46:J46"/>
    <mergeCell ref="H15:J15"/>
    <mergeCell ref="J7:O7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29"/>
  <sheetViews>
    <sheetView zoomScaleSheetLayoutView="75" zoomScalePageLayoutView="0" workbookViewId="0" topLeftCell="A345">
      <selection activeCell="AB13" sqref="AB13"/>
    </sheetView>
  </sheetViews>
  <sheetFormatPr defaultColWidth="9.140625" defaultRowHeight="12.75"/>
  <cols>
    <col min="1" max="1" width="9.140625" style="1" customWidth="1"/>
    <col min="2" max="2" width="2.421875" style="1" customWidth="1"/>
    <col min="3" max="4" width="2.28125" style="1" customWidth="1"/>
    <col min="5" max="6" width="2.421875" style="1" customWidth="1"/>
    <col min="7" max="7" width="2.57421875" style="1" customWidth="1"/>
    <col min="8" max="8" width="2.8515625" style="1" customWidth="1"/>
    <col min="9" max="9" width="4.57421875" style="1" customWidth="1"/>
    <col min="10" max="10" width="13.140625" style="1" customWidth="1"/>
    <col min="11" max="11" width="11.8515625" style="1" customWidth="1"/>
    <col min="12" max="12" width="27.421875" style="1" customWidth="1"/>
    <col min="13" max="13" width="0" style="1" hidden="1" customWidth="1"/>
    <col min="14" max="14" width="9.00390625" style="1" hidden="1" customWidth="1"/>
    <col min="15" max="15" width="0" style="1" hidden="1" customWidth="1"/>
    <col min="16" max="16" width="8.8515625" style="19" hidden="1" customWidth="1"/>
    <col min="17" max="17" width="8.8515625" style="1" hidden="1" customWidth="1"/>
    <col min="18" max="18" width="12.8515625" style="448" customWidth="1"/>
    <col min="19" max="19" width="11.8515625" style="19" customWidth="1"/>
    <col min="20" max="20" width="11.8515625" style="479" customWidth="1"/>
    <col min="21" max="21" width="11.28125" style="365" customWidth="1"/>
    <col min="22" max="22" width="7.8515625" style="1" hidden="1" customWidth="1"/>
    <col min="23" max="23" width="7.28125" style="1" hidden="1" customWidth="1"/>
    <col min="24" max="24" width="7.7109375" style="1" hidden="1" customWidth="1"/>
    <col min="25" max="25" width="9.140625" style="164" customWidth="1"/>
    <col min="26" max="16384" width="9.140625" style="1" customWidth="1"/>
  </cols>
  <sheetData>
    <row r="1" spans="1:21" ht="15.75">
      <c r="A1" s="362" t="s">
        <v>570</v>
      </c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8"/>
      <c r="T1" s="480"/>
      <c r="U1" s="364"/>
    </row>
    <row r="2" spans="8:21" ht="15.75">
      <c r="H2" s="117"/>
      <c r="I2" s="117"/>
      <c r="J2" s="117"/>
      <c r="K2" s="117"/>
      <c r="L2" s="117" t="s">
        <v>466</v>
      </c>
      <c r="M2" s="117"/>
      <c r="N2" s="117"/>
      <c r="O2" s="117"/>
      <c r="P2" s="117"/>
      <c r="Q2" s="117"/>
      <c r="R2" s="117"/>
      <c r="S2" s="118"/>
      <c r="T2" s="480"/>
      <c r="U2" s="364"/>
    </row>
    <row r="3" spans="1:21" ht="15.75">
      <c r="A3" s="1" t="s">
        <v>617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8"/>
      <c r="T3" s="480"/>
      <c r="U3" s="364"/>
    </row>
    <row r="4" spans="1:12" ht="15">
      <c r="A4" s="1" t="s">
        <v>595</v>
      </c>
      <c r="L4" s="117"/>
    </row>
    <row r="6" spans="1:24" ht="15">
      <c r="A6" s="3" t="s">
        <v>73</v>
      </c>
      <c r="B6" s="3"/>
      <c r="C6" s="3" t="s">
        <v>74</v>
      </c>
      <c r="D6" s="3"/>
      <c r="E6" s="3"/>
      <c r="F6" s="3"/>
      <c r="G6" s="3"/>
      <c r="H6" s="3"/>
      <c r="I6" s="3" t="s">
        <v>75</v>
      </c>
      <c r="J6" s="3"/>
      <c r="K6" s="3"/>
      <c r="L6" s="328"/>
      <c r="M6" s="326" t="s">
        <v>2</v>
      </c>
      <c r="N6" s="11" t="s">
        <v>2</v>
      </c>
      <c r="O6" s="11" t="s">
        <v>76</v>
      </c>
      <c r="P6" s="11" t="s">
        <v>506</v>
      </c>
      <c r="Q6" s="325" t="s">
        <v>4</v>
      </c>
      <c r="R6" s="449"/>
      <c r="S6" s="329"/>
      <c r="T6" s="495"/>
      <c r="U6" s="366"/>
      <c r="V6" s="326"/>
      <c r="W6" s="10"/>
      <c r="X6" s="10"/>
    </row>
    <row r="7" spans="1:24" ht="15">
      <c r="A7" s="3" t="s">
        <v>78</v>
      </c>
      <c r="B7" s="3"/>
      <c r="C7" s="3" t="s">
        <v>79</v>
      </c>
      <c r="D7" s="3"/>
      <c r="E7" s="3"/>
      <c r="F7" s="3"/>
      <c r="G7" s="3"/>
      <c r="H7" s="3"/>
      <c r="I7" s="3"/>
      <c r="J7" s="3"/>
      <c r="K7" s="3"/>
      <c r="L7" s="328"/>
      <c r="M7" s="326">
        <v>2009</v>
      </c>
      <c r="N7" s="10">
        <v>2010</v>
      </c>
      <c r="O7" s="10">
        <v>2011</v>
      </c>
      <c r="P7" s="10">
        <v>2011</v>
      </c>
      <c r="Q7" s="331">
        <v>2012</v>
      </c>
      <c r="R7" s="139"/>
      <c r="S7" s="34"/>
      <c r="T7" s="496"/>
      <c r="U7" s="367"/>
      <c r="V7" s="327"/>
      <c r="W7" s="13"/>
      <c r="X7" s="12"/>
    </row>
    <row r="8" spans="1:24" ht="15">
      <c r="A8" s="3" t="s">
        <v>83</v>
      </c>
      <c r="B8" s="3"/>
      <c r="C8" s="3"/>
      <c r="D8" s="3"/>
      <c r="E8" s="3"/>
      <c r="F8" s="3"/>
      <c r="G8" s="3"/>
      <c r="H8" s="3"/>
      <c r="I8" s="3" t="s">
        <v>122</v>
      </c>
      <c r="J8" s="3"/>
      <c r="K8" s="3" t="s">
        <v>124</v>
      </c>
      <c r="L8" s="328"/>
      <c r="M8" s="326"/>
      <c r="N8" s="10"/>
      <c r="O8" s="10"/>
      <c r="P8" s="119"/>
      <c r="Q8" s="331"/>
      <c r="R8" s="139"/>
      <c r="S8" s="34"/>
      <c r="T8" s="496"/>
      <c r="U8" s="366"/>
      <c r="V8" s="326"/>
      <c r="W8" s="10"/>
      <c r="X8" s="10"/>
    </row>
    <row r="9" spans="1:24" ht="15">
      <c r="A9" s="3" t="s">
        <v>84</v>
      </c>
      <c r="B9" s="3"/>
      <c r="C9" s="3"/>
      <c r="D9" s="3"/>
      <c r="E9" s="3"/>
      <c r="F9" s="3"/>
      <c r="G9" s="3"/>
      <c r="H9" s="3"/>
      <c r="I9" s="3" t="s">
        <v>123</v>
      </c>
      <c r="J9" s="3" t="s">
        <v>85</v>
      </c>
      <c r="K9" s="3" t="s">
        <v>125</v>
      </c>
      <c r="L9" s="328"/>
      <c r="M9" s="326">
        <v>1</v>
      </c>
      <c r="N9" s="10"/>
      <c r="O9" s="10"/>
      <c r="P9" s="119"/>
      <c r="Q9" s="332"/>
      <c r="R9" s="139"/>
      <c r="S9" s="330"/>
      <c r="T9" s="497"/>
      <c r="U9" s="366"/>
      <c r="V9" s="326"/>
      <c r="W9" s="10"/>
      <c r="X9" s="10"/>
    </row>
    <row r="10" spans="1:24" ht="15.75">
      <c r="A10" s="4"/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/>
      <c r="J10" s="4" t="s">
        <v>86</v>
      </c>
      <c r="K10" s="4"/>
      <c r="L10" s="4"/>
      <c r="M10" s="4"/>
      <c r="N10" s="4"/>
      <c r="O10" s="4"/>
      <c r="P10" s="120"/>
      <c r="Q10" s="4"/>
      <c r="R10" s="240" t="s">
        <v>550</v>
      </c>
      <c r="S10" s="333" t="s">
        <v>551</v>
      </c>
      <c r="T10" s="498" t="s">
        <v>603</v>
      </c>
      <c r="U10" s="368" t="s">
        <v>552</v>
      </c>
      <c r="V10" s="4"/>
      <c r="W10" s="4"/>
      <c r="X10" s="4"/>
    </row>
    <row r="11" spans="10:24" ht="15">
      <c r="J11" s="121" t="s">
        <v>285</v>
      </c>
      <c r="K11" s="121" t="s">
        <v>284</v>
      </c>
      <c r="L11" s="18"/>
      <c r="M11" s="21"/>
      <c r="N11" s="18"/>
      <c r="O11" s="18"/>
      <c r="P11" s="121"/>
      <c r="Q11" s="18"/>
      <c r="R11" s="121"/>
      <c r="S11" s="18"/>
      <c r="T11" s="499"/>
      <c r="U11" s="369"/>
      <c r="V11" s="18"/>
      <c r="W11" s="18"/>
      <c r="X11" s="18"/>
    </row>
    <row r="12" spans="10:24" ht="15">
      <c r="J12" s="122" t="s">
        <v>199</v>
      </c>
      <c r="K12" s="9" t="s">
        <v>200</v>
      </c>
      <c r="L12" s="9"/>
      <c r="M12" s="17"/>
      <c r="N12" s="9"/>
      <c r="O12" s="9"/>
      <c r="P12" s="122"/>
      <c r="Q12" s="9"/>
      <c r="R12" s="122"/>
      <c r="S12" s="9"/>
      <c r="T12" s="500"/>
      <c r="U12" s="370"/>
      <c r="V12" s="9"/>
      <c r="W12" s="9"/>
      <c r="X12" s="9"/>
    </row>
    <row r="13" spans="9:16" ht="15">
      <c r="I13" s="1">
        <v>100</v>
      </c>
      <c r="J13" s="1" t="s">
        <v>201</v>
      </c>
      <c r="K13" s="1" t="s">
        <v>106</v>
      </c>
      <c r="M13" s="14"/>
      <c r="P13" s="123"/>
    </row>
    <row r="14" spans="1:24" ht="15">
      <c r="A14" s="7" t="s">
        <v>389</v>
      </c>
      <c r="B14" s="7"/>
      <c r="C14" s="7"/>
      <c r="D14" s="7"/>
      <c r="E14" s="7"/>
      <c r="F14" s="7"/>
      <c r="G14" s="7"/>
      <c r="H14" s="7"/>
      <c r="I14" s="7"/>
      <c r="J14" s="124" t="s">
        <v>131</v>
      </c>
      <c r="K14" s="124" t="s">
        <v>129</v>
      </c>
      <c r="L14" s="124"/>
      <c r="M14" s="15"/>
      <c r="N14" s="7"/>
      <c r="O14" s="7"/>
      <c r="P14" s="125"/>
      <c r="Q14" s="7"/>
      <c r="R14" s="125"/>
      <c r="S14" s="7"/>
      <c r="T14" s="501"/>
      <c r="U14" s="371"/>
      <c r="V14" s="7"/>
      <c r="W14" s="7"/>
      <c r="X14" s="7"/>
    </row>
    <row r="15" spans="1:24" ht="15">
      <c r="A15" s="7"/>
      <c r="B15" s="7"/>
      <c r="C15" s="7"/>
      <c r="D15" s="7"/>
      <c r="E15" s="7"/>
      <c r="F15" s="7"/>
      <c r="G15" s="7"/>
      <c r="H15" s="7"/>
      <c r="I15" s="7"/>
      <c r="J15" s="124" t="s">
        <v>132</v>
      </c>
      <c r="K15" s="124" t="s">
        <v>130</v>
      </c>
      <c r="L15" s="124"/>
      <c r="M15" s="15"/>
      <c r="N15" s="7"/>
      <c r="O15" s="7"/>
      <c r="P15" s="125"/>
      <c r="Q15" s="7"/>
      <c r="R15" s="125"/>
      <c r="S15" s="7"/>
      <c r="T15" s="501"/>
      <c r="U15" s="371"/>
      <c r="V15" s="7"/>
      <c r="W15" s="7"/>
      <c r="X15" s="7"/>
    </row>
    <row r="16" spans="1:24" ht="15">
      <c r="A16" s="8" t="s">
        <v>409</v>
      </c>
      <c r="B16" s="8"/>
      <c r="C16" s="8"/>
      <c r="D16" s="8"/>
      <c r="E16" s="8"/>
      <c r="F16" s="8"/>
      <c r="G16" s="8"/>
      <c r="H16" s="8"/>
      <c r="I16" s="8">
        <v>111</v>
      </c>
      <c r="J16" s="8" t="s">
        <v>134</v>
      </c>
      <c r="K16" s="8" t="s">
        <v>133</v>
      </c>
      <c r="L16" s="8"/>
      <c r="M16" s="16"/>
      <c r="N16" s="16"/>
      <c r="O16" s="8"/>
      <c r="P16" s="126"/>
      <c r="Q16" s="8"/>
      <c r="R16" s="126"/>
      <c r="S16" s="8"/>
      <c r="T16" s="502"/>
      <c r="U16" s="372"/>
      <c r="V16" s="8"/>
      <c r="W16" s="8"/>
      <c r="X16" s="8"/>
    </row>
    <row r="17" spans="1:24" ht="15.75">
      <c r="A17" s="19" t="s">
        <v>409</v>
      </c>
      <c r="I17" s="1">
        <v>111</v>
      </c>
      <c r="J17" s="67">
        <v>3</v>
      </c>
      <c r="K17" s="67" t="s">
        <v>7</v>
      </c>
      <c r="L17" s="67"/>
      <c r="M17" s="81">
        <f aca="true" t="shared" si="0" ref="M17:T17">M18</f>
        <v>323920</v>
      </c>
      <c r="N17" s="81">
        <f t="shared" si="0"/>
        <v>244565</v>
      </c>
      <c r="O17" s="81">
        <f t="shared" si="0"/>
        <v>190000</v>
      </c>
      <c r="P17" s="80">
        <f>P18</f>
        <v>373500</v>
      </c>
      <c r="Q17" s="127">
        <f t="shared" si="0"/>
        <v>233000</v>
      </c>
      <c r="R17" s="127">
        <f t="shared" si="0"/>
        <v>202000</v>
      </c>
      <c r="S17" s="128">
        <f t="shared" si="0"/>
        <v>355214</v>
      </c>
      <c r="T17" s="503">
        <f t="shared" si="0"/>
        <v>373214</v>
      </c>
      <c r="U17" s="373">
        <f>T17/S17</f>
        <v>1.0506736784023152</v>
      </c>
      <c r="V17" s="129">
        <f aca="true" t="shared" si="1" ref="V17:X18">P17/O17*100</f>
        <v>196.57894736842104</v>
      </c>
      <c r="W17" s="129">
        <f t="shared" si="1"/>
        <v>62.38286479250335</v>
      </c>
      <c r="X17" s="129">
        <f t="shared" si="1"/>
        <v>86.69527896995707</v>
      </c>
    </row>
    <row r="18" spans="1:24" ht="15">
      <c r="A18" s="19" t="s">
        <v>409</v>
      </c>
      <c r="I18" s="1">
        <v>111</v>
      </c>
      <c r="J18" s="23">
        <v>32</v>
      </c>
      <c r="K18" s="30" t="s">
        <v>38</v>
      </c>
      <c r="L18" s="71"/>
      <c r="M18" s="24">
        <f>M19+M20+M25</f>
        <v>323920</v>
      </c>
      <c r="N18" s="24">
        <f>N19+N20+N25+N21+N23</f>
        <v>244565</v>
      </c>
      <c r="O18" s="24">
        <f>O19+O20+O25</f>
        <v>190000</v>
      </c>
      <c r="P18" s="28">
        <f>P19+P20+P25+P21+P23+P26+P24</f>
        <v>373500</v>
      </c>
      <c r="Q18" s="28">
        <f>Q19+Q20+Q25+Q21+Q23+Q26+Q24</f>
        <v>233000</v>
      </c>
      <c r="R18" s="247">
        <f>R19+R20+R25+R21+R23+R26+R24+R22</f>
        <v>202000</v>
      </c>
      <c r="S18" s="130">
        <f>S19+S20+S25+S21+S23+S26+S24+S22</f>
        <v>355214</v>
      </c>
      <c r="T18" s="504">
        <f>T19+T20+T25+T21+T23+T26+T24+T22</f>
        <v>373214</v>
      </c>
      <c r="U18" s="475">
        <f aca="true" t="shared" si="2" ref="U18:U26">T18/S18</f>
        <v>1.0506736784023152</v>
      </c>
      <c r="V18" s="129">
        <f t="shared" si="1"/>
        <v>196.57894736842104</v>
      </c>
      <c r="W18" s="129">
        <f t="shared" si="1"/>
        <v>62.38286479250335</v>
      </c>
      <c r="X18" s="129">
        <f t="shared" si="1"/>
        <v>86.69527896995707</v>
      </c>
    </row>
    <row r="19" spans="1:24" ht="15">
      <c r="A19" s="19" t="s">
        <v>409</v>
      </c>
      <c r="C19" s="1">
        <v>2</v>
      </c>
      <c r="D19" s="1">
        <v>3</v>
      </c>
      <c r="E19" s="1">
        <v>4</v>
      </c>
      <c r="I19" s="1">
        <v>111</v>
      </c>
      <c r="J19" s="23">
        <v>3233</v>
      </c>
      <c r="K19" s="23" t="s">
        <v>208</v>
      </c>
      <c r="L19" s="23"/>
      <c r="M19" s="24">
        <v>17836</v>
      </c>
      <c r="N19" s="24">
        <v>15712</v>
      </c>
      <c r="O19" s="24">
        <v>20000</v>
      </c>
      <c r="P19" s="28">
        <v>33500</v>
      </c>
      <c r="Q19" s="131">
        <v>24000</v>
      </c>
      <c r="R19" s="458">
        <v>27000</v>
      </c>
      <c r="S19" s="130">
        <v>27000</v>
      </c>
      <c r="T19" s="504">
        <v>40000</v>
      </c>
      <c r="U19" s="475">
        <f t="shared" si="2"/>
        <v>1.4814814814814814</v>
      </c>
      <c r="V19" s="131">
        <v>24000</v>
      </c>
      <c r="W19" s="131">
        <v>24000</v>
      </c>
      <c r="X19" s="131">
        <v>24000</v>
      </c>
    </row>
    <row r="20" spans="1:27" ht="15">
      <c r="A20" s="19" t="s">
        <v>409</v>
      </c>
      <c r="E20" s="1">
        <v>4</v>
      </c>
      <c r="I20" s="1">
        <v>111</v>
      </c>
      <c r="J20" s="23">
        <v>3291</v>
      </c>
      <c r="K20" s="23" t="s">
        <v>209</v>
      </c>
      <c r="L20" s="23"/>
      <c r="M20" s="24">
        <v>256959</v>
      </c>
      <c r="N20" s="24">
        <v>152384</v>
      </c>
      <c r="O20" s="24">
        <v>150000</v>
      </c>
      <c r="P20" s="28">
        <v>160000</v>
      </c>
      <c r="Q20" s="131">
        <v>185000</v>
      </c>
      <c r="R20" s="458">
        <v>150000</v>
      </c>
      <c r="S20" s="130">
        <v>160500</v>
      </c>
      <c r="T20" s="504">
        <v>160500</v>
      </c>
      <c r="U20" s="475">
        <f t="shared" si="2"/>
        <v>1</v>
      </c>
      <c r="V20" s="129">
        <f>P20/O20*100</f>
        <v>106.66666666666667</v>
      </c>
      <c r="W20" s="129">
        <f>Q20/P20*100</f>
        <v>115.625</v>
      </c>
      <c r="X20" s="129">
        <f>R20/Q20*100</f>
        <v>81.08108108108108</v>
      </c>
      <c r="AA20" s="164"/>
    </row>
    <row r="21" spans="1:24" ht="15">
      <c r="A21" s="19" t="s">
        <v>409</v>
      </c>
      <c r="I21" s="1">
        <v>111</v>
      </c>
      <c r="J21" s="42">
        <v>3291</v>
      </c>
      <c r="K21" s="42" t="s">
        <v>556</v>
      </c>
      <c r="L21" s="42"/>
      <c r="M21" s="43"/>
      <c r="N21" s="43">
        <v>53078</v>
      </c>
      <c r="O21" s="43">
        <v>0</v>
      </c>
      <c r="P21" s="75">
        <v>0</v>
      </c>
      <c r="Q21" s="131">
        <v>0</v>
      </c>
      <c r="R21" s="459">
        <v>0</v>
      </c>
      <c r="S21" s="130">
        <v>107471</v>
      </c>
      <c r="T21" s="504">
        <v>107471</v>
      </c>
      <c r="U21" s="475">
        <f t="shared" si="2"/>
        <v>1</v>
      </c>
      <c r="V21" s="129"/>
      <c r="W21" s="129"/>
      <c r="X21" s="129"/>
    </row>
    <row r="22" spans="1:24" ht="15">
      <c r="A22" s="19" t="s">
        <v>409</v>
      </c>
      <c r="I22" s="1">
        <v>111</v>
      </c>
      <c r="J22" s="42">
        <v>3291</v>
      </c>
      <c r="K22" s="42" t="s">
        <v>559</v>
      </c>
      <c r="L22" s="42"/>
      <c r="M22" s="43"/>
      <c r="N22" s="43"/>
      <c r="O22" s="43"/>
      <c r="P22" s="75"/>
      <c r="Q22" s="131"/>
      <c r="R22" s="459">
        <v>0</v>
      </c>
      <c r="S22" s="130">
        <v>4938</v>
      </c>
      <c r="T22" s="504">
        <v>4938</v>
      </c>
      <c r="U22" s="475">
        <f t="shared" si="2"/>
        <v>1</v>
      </c>
      <c r="V22" s="129"/>
      <c r="W22" s="129"/>
      <c r="X22" s="129"/>
    </row>
    <row r="23" spans="1:24" ht="15">
      <c r="A23" s="19" t="s">
        <v>409</v>
      </c>
      <c r="I23" s="1">
        <v>111</v>
      </c>
      <c r="J23" s="42">
        <v>3291</v>
      </c>
      <c r="K23" s="42" t="s">
        <v>557</v>
      </c>
      <c r="L23" s="42"/>
      <c r="M23" s="43"/>
      <c r="N23" s="43">
        <v>4962</v>
      </c>
      <c r="O23" s="43">
        <v>0</v>
      </c>
      <c r="P23" s="75">
        <v>0</v>
      </c>
      <c r="Q23" s="131">
        <v>0</v>
      </c>
      <c r="R23" s="459">
        <v>0</v>
      </c>
      <c r="S23" s="130">
        <v>23762</v>
      </c>
      <c r="T23" s="504">
        <v>23762</v>
      </c>
      <c r="U23" s="475">
        <f t="shared" si="2"/>
        <v>1</v>
      </c>
      <c r="V23" s="129"/>
      <c r="W23" s="129"/>
      <c r="X23" s="129"/>
    </row>
    <row r="24" spans="1:24" ht="15">
      <c r="A24" s="19" t="s">
        <v>409</v>
      </c>
      <c r="I24" s="1">
        <v>111</v>
      </c>
      <c r="J24" s="42">
        <v>3291</v>
      </c>
      <c r="K24" s="42" t="s">
        <v>558</v>
      </c>
      <c r="L24" s="42"/>
      <c r="M24" s="43"/>
      <c r="N24" s="43">
        <v>0</v>
      </c>
      <c r="O24" s="43">
        <v>0</v>
      </c>
      <c r="P24" s="75">
        <v>130000</v>
      </c>
      <c r="Q24" s="131">
        <v>0</v>
      </c>
      <c r="R24" s="459">
        <v>0</v>
      </c>
      <c r="S24" s="130">
        <v>6543</v>
      </c>
      <c r="T24" s="504">
        <v>6543</v>
      </c>
      <c r="U24" s="475">
        <f t="shared" si="2"/>
        <v>1</v>
      </c>
      <c r="V24" s="129"/>
      <c r="W24" s="129"/>
      <c r="X24" s="129"/>
    </row>
    <row r="25" spans="1:24" ht="15">
      <c r="A25" s="19" t="s">
        <v>409</v>
      </c>
      <c r="E25" s="1">
        <v>4</v>
      </c>
      <c r="I25" s="1">
        <v>111</v>
      </c>
      <c r="J25" s="23">
        <v>3293</v>
      </c>
      <c r="K25" s="23" t="s">
        <v>211</v>
      </c>
      <c r="L25" s="23"/>
      <c r="M25" s="24">
        <v>49125</v>
      </c>
      <c r="N25" s="24">
        <v>18429</v>
      </c>
      <c r="O25" s="24">
        <v>20000</v>
      </c>
      <c r="P25" s="28">
        <v>40000</v>
      </c>
      <c r="Q25" s="131">
        <v>24000</v>
      </c>
      <c r="R25" s="247">
        <v>20000</v>
      </c>
      <c r="S25" s="130">
        <v>20000</v>
      </c>
      <c r="T25" s="504">
        <v>25000</v>
      </c>
      <c r="U25" s="475">
        <f t="shared" si="2"/>
        <v>1.25</v>
      </c>
      <c r="V25" s="129">
        <f>P25/O25*100</f>
        <v>200</v>
      </c>
      <c r="W25" s="129">
        <f>Q25/P25*100</f>
        <v>60</v>
      </c>
      <c r="X25" s="129">
        <f>R25/Q25*100</f>
        <v>83.33333333333334</v>
      </c>
    </row>
    <row r="26" spans="1:24" ht="15.75" thickBot="1">
      <c r="A26" s="19" t="s">
        <v>409</v>
      </c>
      <c r="E26" s="1">
        <v>4</v>
      </c>
      <c r="I26" s="1">
        <v>111</v>
      </c>
      <c r="J26" s="45">
        <v>3299</v>
      </c>
      <c r="K26" s="47" t="s">
        <v>471</v>
      </c>
      <c r="L26" s="48"/>
      <c r="M26" s="46"/>
      <c r="N26" s="46">
        <v>0</v>
      </c>
      <c r="O26" s="46">
        <v>0</v>
      </c>
      <c r="P26" s="76">
        <v>10000</v>
      </c>
      <c r="Q26" s="132">
        <v>0</v>
      </c>
      <c r="R26" s="457">
        <v>5000</v>
      </c>
      <c r="S26" s="133">
        <v>5000</v>
      </c>
      <c r="T26" s="505">
        <v>5000</v>
      </c>
      <c r="U26" s="476">
        <f t="shared" si="2"/>
        <v>1</v>
      </c>
      <c r="V26" s="134"/>
      <c r="W26" s="134"/>
      <c r="X26" s="134"/>
    </row>
    <row r="27" spans="10:24" ht="15.75">
      <c r="J27" s="50"/>
      <c r="K27" s="135" t="s">
        <v>316</v>
      </c>
      <c r="L27" s="135"/>
      <c r="M27" s="136">
        <f aca="true" t="shared" si="3" ref="M27:S27">M17</f>
        <v>323920</v>
      </c>
      <c r="N27" s="136">
        <f t="shared" si="3"/>
        <v>244565</v>
      </c>
      <c r="O27" s="136">
        <f t="shared" si="3"/>
        <v>190000</v>
      </c>
      <c r="P27" s="136">
        <f t="shared" si="3"/>
        <v>373500</v>
      </c>
      <c r="Q27" s="137">
        <f t="shared" si="3"/>
        <v>233000</v>
      </c>
      <c r="R27" s="137">
        <f t="shared" si="3"/>
        <v>202000</v>
      </c>
      <c r="S27" s="137">
        <f t="shared" si="3"/>
        <v>355214</v>
      </c>
      <c r="T27" s="506">
        <f>T17</f>
        <v>373214</v>
      </c>
      <c r="U27" s="137">
        <f>T27/S27</f>
        <v>1.0506736784023152</v>
      </c>
      <c r="V27" s="138"/>
      <c r="W27" s="138"/>
      <c r="X27" s="138"/>
    </row>
    <row r="28" spans="10:24" ht="15">
      <c r="J28" s="34"/>
      <c r="K28" s="139"/>
      <c r="L28" s="139"/>
      <c r="M28" s="108"/>
      <c r="N28" s="108"/>
      <c r="O28" s="108"/>
      <c r="P28" s="108"/>
      <c r="Q28" s="140"/>
      <c r="R28" s="108"/>
      <c r="S28" s="140"/>
      <c r="T28" s="507"/>
      <c r="U28" s="366"/>
      <c r="V28" s="141"/>
      <c r="W28" s="141"/>
      <c r="X28" s="141"/>
    </row>
    <row r="29" spans="1:24" ht="15.75">
      <c r="A29" s="8" t="s">
        <v>410</v>
      </c>
      <c r="B29" s="8"/>
      <c r="C29" s="8"/>
      <c r="D29" s="8"/>
      <c r="E29" s="8"/>
      <c r="F29" s="8"/>
      <c r="G29" s="8"/>
      <c r="H29" s="8"/>
      <c r="I29" s="8"/>
      <c r="J29" s="8" t="s">
        <v>136</v>
      </c>
      <c r="K29" s="8" t="s">
        <v>135</v>
      </c>
      <c r="L29" s="8"/>
      <c r="M29" s="16"/>
      <c r="N29" s="16"/>
      <c r="O29" s="16"/>
      <c r="P29" s="142"/>
      <c r="Q29" s="143"/>
      <c r="R29" s="142"/>
      <c r="S29" s="142"/>
      <c r="T29" s="508"/>
      <c r="U29" s="377"/>
      <c r="V29" s="144"/>
      <c r="W29" s="144"/>
      <c r="X29" s="144"/>
    </row>
    <row r="30" spans="1:24" ht="15.75">
      <c r="A30" s="19" t="s">
        <v>410</v>
      </c>
      <c r="I30" s="1">
        <v>111</v>
      </c>
      <c r="J30" s="67">
        <v>3</v>
      </c>
      <c r="K30" s="67" t="s">
        <v>7</v>
      </c>
      <c r="L30" s="67"/>
      <c r="M30" s="81">
        <f aca="true" t="shared" si="4" ref="M30:T31">M31</f>
        <v>0</v>
      </c>
      <c r="N30" s="81">
        <f t="shared" si="4"/>
        <v>0</v>
      </c>
      <c r="O30" s="81">
        <f t="shared" si="4"/>
        <v>20000</v>
      </c>
      <c r="P30" s="80">
        <f t="shared" si="4"/>
        <v>32000</v>
      </c>
      <c r="Q30" s="127">
        <f t="shared" si="4"/>
        <v>15000</v>
      </c>
      <c r="R30" s="80">
        <f t="shared" si="4"/>
        <v>10000</v>
      </c>
      <c r="S30" s="128">
        <f t="shared" si="4"/>
        <v>12000</v>
      </c>
      <c r="T30" s="503">
        <f t="shared" si="4"/>
        <v>12000</v>
      </c>
      <c r="U30" s="373">
        <f>T30/S30</f>
        <v>1</v>
      </c>
      <c r="V30" s="129">
        <f aca="true" t="shared" si="5" ref="V30:X32">P30/O30*100</f>
        <v>160</v>
      </c>
      <c r="W30" s="129">
        <f t="shared" si="5"/>
        <v>46.875</v>
      </c>
      <c r="X30" s="129">
        <f t="shared" si="5"/>
        <v>66.66666666666666</v>
      </c>
    </row>
    <row r="31" spans="1:24" ht="15">
      <c r="A31" s="19" t="s">
        <v>410</v>
      </c>
      <c r="I31" s="1">
        <v>111</v>
      </c>
      <c r="J31" s="23">
        <v>32</v>
      </c>
      <c r="K31" s="30" t="s">
        <v>38</v>
      </c>
      <c r="L31" s="106"/>
      <c r="M31" s="24">
        <f t="shared" si="4"/>
        <v>0</v>
      </c>
      <c r="N31" s="24">
        <f t="shared" si="4"/>
        <v>0</v>
      </c>
      <c r="O31" s="24">
        <f t="shared" si="4"/>
        <v>20000</v>
      </c>
      <c r="P31" s="28">
        <f t="shared" si="4"/>
        <v>32000</v>
      </c>
      <c r="Q31" s="131">
        <f t="shared" si="4"/>
        <v>15000</v>
      </c>
      <c r="R31" s="247">
        <f t="shared" si="4"/>
        <v>10000</v>
      </c>
      <c r="S31" s="130">
        <f t="shared" si="4"/>
        <v>12000</v>
      </c>
      <c r="T31" s="504">
        <f t="shared" si="4"/>
        <v>12000</v>
      </c>
      <c r="U31" s="374">
        <f>T31/S31</f>
        <v>1</v>
      </c>
      <c r="V31" s="129">
        <f t="shared" si="5"/>
        <v>160</v>
      </c>
      <c r="W31" s="129">
        <f t="shared" si="5"/>
        <v>46.875</v>
      </c>
      <c r="X31" s="129">
        <f t="shared" si="5"/>
        <v>66.66666666666666</v>
      </c>
    </row>
    <row r="32" spans="1:24" ht="15.75" thickBot="1">
      <c r="A32" s="19" t="s">
        <v>410</v>
      </c>
      <c r="E32" s="1">
        <v>4</v>
      </c>
      <c r="I32" s="1">
        <v>111</v>
      </c>
      <c r="J32" s="45">
        <v>3291</v>
      </c>
      <c r="K32" s="45" t="s">
        <v>334</v>
      </c>
      <c r="L32" s="45"/>
      <c r="M32" s="46">
        <v>0</v>
      </c>
      <c r="N32" s="46">
        <v>0</v>
      </c>
      <c r="O32" s="46">
        <v>20000</v>
      </c>
      <c r="P32" s="76">
        <v>32000</v>
      </c>
      <c r="Q32" s="132">
        <v>15000</v>
      </c>
      <c r="R32" s="457">
        <v>10000</v>
      </c>
      <c r="S32" s="133">
        <v>12000</v>
      </c>
      <c r="T32" s="505">
        <v>12000</v>
      </c>
      <c r="U32" s="375">
        <f>T32/S32</f>
        <v>1</v>
      </c>
      <c r="V32" s="129">
        <f t="shared" si="5"/>
        <v>160</v>
      </c>
      <c r="W32" s="129">
        <f t="shared" si="5"/>
        <v>46.875</v>
      </c>
      <c r="X32" s="129">
        <f t="shared" si="5"/>
        <v>66.66666666666666</v>
      </c>
    </row>
    <row r="33" spans="10:24" ht="15.75">
      <c r="J33" s="135"/>
      <c r="K33" s="135" t="s">
        <v>316</v>
      </c>
      <c r="L33" s="135"/>
      <c r="M33" s="136">
        <f aca="true" t="shared" si="6" ref="M33:R33">M30</f>
        <v>0</v>
      </c>
      <c r="N33" s="136">
        <f t="shared" si="6"/>
        <v>0</v>
      </c>
      <c r="O33" s="136">
        <f t="shared" si="6"/>
        <v>20000</v>
      </c>
      <c r="P33" s="136">
        <f t="shared" si="6"/>
        <v>32000</v>
      </c>
      <c r="Q33" s="137">
        <f>Q30</f>
        <v>15000</v>
      </c>
      <c r="R33" s="136">
        <f t="shared" si="6"/>
        <v>10000</v>
      </c>
      <c r="S33" s="137">
        <f>S30</f>
        <v>12000</v>
      </c>
      <c r="T33" s="506">
        <f>T30</f>
        <v>12000</v>
      </c>
      <c r="U33" s="376">
        <f>T33/S33</f>
        <v>1</v>
      </c>
      <c r="V33" s="145"/>
      <c r="W33" s="145"/>
      <c r="X33" s="145"/>
    </row>
    <row r="34" spans="10:24" ht="15.75">
      <c r="J34" s="139"/>
      <c r="K34" s="139"/>
      <c r="L34" s="139"/>
      <c r="M34" s="108"/>
      <c r="N34" s="108"/>
      <c r="O34" s="108"/>
      <c r="P34" s="108"/>
      <c r="Q34" s="146"/>
      <c r="R34" s="108"/>
      <c r="S34" s="146"/>
      <c r="T34" s="509"/>
      <c r="U34" s="378"/>
      <c r="V34" s="147"/>
      <c r="W34" s="147"/>
      <c r="X34" s="147"/>
    </row>
    <row r="35" spans="1:24" ht="15.75">
      <c r="A35" s="7" t="s">
        <v>390</v>
      </c>
      <c r="B35" s="7"/>
      <c r="C35" s="7"/>
      <c r="D35" s="7"/>
      <c r="E35" s="7"/>
      <c r="F35" s="7"/>
      <c r="G35" s="7"/>
      <c r="H35" s="7"/>
      <c r="I35" s="7"/>
      <c r="J35" s="124" t="s">
        <v>128</v>
      </c>
      <c r="K35" s="124" t="s">
        <v>88</v>
      </c>
      <c r="L35" s="124"/>
      <c r="M35" s="15"/>
      <c r="N35" s="15"/>
      <c r="O35" s="15"/>
      <c r="P35" s="148"/>
      <c r="Q35" s="149"/>
      <c r="R35" s="148"/>
      <c r="S35" s="148"/>
      <c r="T35" s="510"/>
      <c r="U35" s="379"/>
      <c r="V35" s="150"/>
      <c r="W35" s="150"/>
      <c r="X35" s="150"/>
    </row>
    <row r="36" spans="1:24" ht="15.75">
      <c r="A36" s="8" t="s">
        <v>411</v>
      </c>
      <c r="B36" s="8"/>
      <c r="C36" s="8"/>
      <c r="D36" s="8"/>
      <c r="E36" s="8"/>
      <c r="F36" s="8"/>
      <c r="G36" s="8"/>
      <c r="H36" s="8"/>
      <c r="I36" s="8"/>
      <c r="J36" s="8" t="s">
        <v>89</v>
      </c>
      <c r="K36" s="8" t="s">
        <v>90</v>
      </c>
      <c r="L36" s="8"/>
      <c r="M36" s="16"/>
      <c r="N36" s="16"/>
      <c r="O36" s="16"/>
      <c r="P36" s="142"/>
      <c r="Q36" s="143"/>
      <c r="R36" s="142"/>
      <c r="S36" s="142"/>
      <c r="T36" s="508"/>
      <c r="U36" s="377"/>
      <c r="V36" s="144"/>
      <c r="W36" s="144"/>
      <c r="X36" s="144"/>
    </row>
    <row r="37" spans="1:24" ht="15.75">
      <c r="A37" s="60" t="s">
        <v>411</v>
      </c>
      <c r="I37" s="1">
        <v>111</v>
      </c>
      <c r="J37" s="67">
        <v>3</v>
      </c>
      <c r="K37" s="67" t="s">
        <v>7</v>
      </c>
      <c r="L37" s="67"/>
      <c r="M37" s="81">
        <f aca="true" t="shared" si="7" ref="M37:T38">M38</f>
        <v>22000</v>
      </c>
      <c r="N37" s="81">
        <f t="shared" si="7"/>
        <v>33983</v>
      </c>
      <c r="O37" s="80">
        <f t="shared" si="7"/>
        <v>34000</v>
      </c>
      <c r="P37" s="80">
        <f t="shared" si="7"/>
        <v>34000</v>
      </c>
      <c r="Q37" s="127">
        <f t="shared" si="7"/>
        <v>38000</v>
      </c>
      <c r="R37" s="80">
        <f t="shared" si="7"/>
        <v>34000</v>
      </c>
      <c r="S37" s="128">
        <f t="shared" si="7"/>
        <v>34000</v>
      </c>
      <c r="T37" s="503">
        <f t="shared" si="7"/>
        <v>34005</v>
      </c>
      <c r="U37" s="373">
        <f>T37/S37</f>
        <v>1.0001470588235295</v>
      </c>
      <c r="V37" s="129">
        <f aca="true" t="shared" si="8" ref="V37:X39">P37/O37*100</f>
        <v>100</v>
      </c>
      <c r="W37" s="129">
        <f t="shared" si="8"/>
        <v>111.76470588235294</v>
      </c>
      <c r="X37" s="129">
        <f t="shared" si="8"/>
        <v>89.47368421052632</v>
      </c>
    </row>
    <row r="38" spans="1:24" ht="15">
      <c r="A38" s="60" t="s">
        <v>411</v>
      </c>
      <c r="I38" s="1">
        <v>111</v>
      </c>
      <c r="J38" s="23">
        <v>38</v>
      </c>
      <c r="K38" s="23" t="s">
        <v>49</v>
      </c>
      <c r="L38" s="23"/>
      <c r="M38" s="24">
        <f t="shared" si="7"/>
        <v>22000</v>
      </c>
      <c r="N38" s="24">
        <f t="shared" si="7"/>
        <v>33983</v>
      </c>
      <c r="O38" s="28">
        <f t="shared" si="7"/>
        <v>34000</v>
      </c>
      <c r="P38" s="28">
        <f t="shared" si="7"/>
        <v>34000</v>
      </c>
      <c r="Q38" s="131">
        <f t="shared" si="7"/>
        <v>38000</v>
      </c>
      <c r="R38" s="247">
        <f t="shared" si="7"/>
        <v>34000</v>
      </c>
      <c r="S38" s="130">
        <f t="shared" si="7"/>
        <v>34000</v>
      </c>
      <c r="T38" s="504">
        <f t="shared" si="7"/>
        <v>34005</v>
      </c>
      <c r="U38" s="475">
        <f>T38/S38</f>
        <v>1.0001470588235295</v>
      </c>
      <c r="V38" s="129">
        <f t="shared" si="8"/>
        <v>100</v>
      </c>
      <c r="W38" s="129">
        <f t="shared" si="8"/>
        <v>111.76470588235294</v>
      </c>
      <c r="X38" s="129">
        <f t="shared" si="8"/>
        <v>89.47368421052632</v>
      </c>
    </row>
    <row r="39" spans="1:24" ht="15.75" thickBot="1">
      <c r="A39" s="60" t="s">
        <v>411</v>
      </c>
      <c r="B39" s="1">
        <v>1</v>
      </c>
      <c r="C39" s="1">
        <v>2</v>
      </c>
      <c r="E39" s="1">
        <v>4</v>
      </c>
      <c r="I39" s="1">
        <v>111</v>
      </c>
      <c r="J39" s="45">
        <v>381</v>
      </c>
      <c r="K39" s="47" t="s">
        <v>50</v>
      </c>
      <c r="L39" s="48"/>
      <c r="M39" s="46">
        <v>22000</v>
      </c>
      <c r="N39" s="46">
        <v>33983</v>
      </c>
      <c r="O39" s="76">
        <v>34000</v>
      </c>
      <c r="P39" s="76">
        <v>34000</v>
      </c>
      <c r="Q39" s="132">
        <v>38000</v>
      </c>
      <c r="R39" s="457">
        <v>34000</v>
      </c>
      <c r="S39" s="133">
        <v>34000</v>
      </c>
      <c r="T39" s="505">
        <v>34005</v>
      </c>
      <c r="U39" s="476">
        <f>T39/S39</f>
        <v>1.0001470588235295</v>
      </c>
      <c r="V39" s="129">
        <f t="shared" si="8"/>
        <v>100</v>
      </c>
      <c r="W39" s="129">
        <f t="shared" si="8"/>
        <v>111.76470588235294</v>
      </c>
      <c r="X39" s="129">
        <f t="shared" si="8"/>
        <v>89.47368421052632</v>
      </c>
    </row>
    <row r="40" spans="10:24" ht="15.75">
      <c r="J40" s="135"/>
      <c r="K40" s="135" t="s">
        <v>316</v>
      </c>
      <c r="L40" s="135"/>
      <c r="M40" s="136">
        <f aca="true" t="shared" si="9" ref="M40:R40">M37</f>
        <v>22000</v>
      </c>
      <c r="N40" s="136">
        <f t="shared" si="9"/>
        <v>33983</v>
      </c>
      <c r="O40" s="136">
        <f t="shared" si="9"/>
        <v>34000</v>
      </c>
      <c r="P40" s="136">
        <f t="shared" si="9"/>
        <v>34000</v>
      </c>
      <c r="Q40" s="137">
        <f>Q37</f>
        <v>38000</v>
      </c>
      <c r="R40" s="136">
        <f t="shared" si="9"/>
        <v>34000</v>
      </c>
      <c r="S40" s="137">
        <f>S37</f>
        <v>34000</v>
      </c>
      <c r="T40" s="506">
        <f>T37</f>
        <v>34005</v>
      </c>
      <c r="U40" s="376">
        <f>T40/S40</f>
        <v>1.0001470588235295</v>
      </c>
      <c r="V40" s="145"/>
      <c r="W40" s="145"/>
      <c r="X40" s="145"/>
    </row>
    <row r="41" spans="10:24" ht="15.75">
      <c r="J41" s="139"/>
      <c r="K41" s="139"/>
      <c r="L41" s="139"/>
      <c r="M41" s="108"/>
      <c r="N41" s="108"/>
      <c r="O41" s="108"/>
      <c r="P41" s="108"/>
      <c r="Q41" s="146"/>
      <c r="R41" s="108"/>
      <c r="S41" s="146"/>
      <c r="T41" s="509"/>
      <c r="U41" s="378"/>
      <c r="V41" s="147"/>
      <c r="W41" s="147"/>
      <c r="X41" s="147"/>
    </row>
    <row r="42" spans="1:24" ht="15.75">
      <c r="A42" s="7" t="s">
        <v>391</v>
      </c>
      <c r="B42" s="7"/>
      <c r="C42" s="7"/>
      <c r="D42" s="7"/>
      <c r="E42" s="7"/>
      <c r="F42" s="7"/>
      <c r="G42" s="7"/>
      <c r="H42" s="7"/>
      <c r="I42" s="7"/>
      <c r="J42" s="124" t="s">
        <v>91</v>
      </c>
      <c r="K42" s="124" t="s">
        <v>92</v>
      </c>
      <c r="L42" s="124"/>
      <c r="M42" s="15"/>
      <c r="N42" s="15"/>
      <c r="O42" s="15"/>
      <c r="P42" s="148"/>
      <c r="Q42" s="149"/>
      <c r="R42" s="148"/>
      <c r="S42" s="148"/>
      <c r="T42" s="510"/>
      <c r="U42" s="379"/>
      <c r="V42" s="150"/>
      <c r="W42" s="150"/>
      <c r="X42" s="150"/>
    </row>
    <row r="43" spans="1:24" ht="15.75">
      <c r="A43" s="8" t="s">
        <v>412</v>
      </c>
      <c r="B43" s="8"/>
      <c r="C43" s="8"/>
      <c r="D43" s="8"/>
      <c r="E43" s="8"/>
      <c r="F43" s="8"/>
      <c r="G43" s="8"/>
      <c r="H43" s="8"/>
      <c r="I43" s="8"/>
      <c r="J43" s="8" t="s">
        <v>89</v>
      </c>
      <c r="K43" s="8" t="s">
        <v>137</v>
      </c>
      <c r="L43" s="8"/>
      <c r="M43" s="16"/>
      <c r="N43" s="16"/>
      <c r="O43" s="16"/>
      <c r="P43" s="142"/>
      <c r="Q43" s="143"/>
      <c r="R43" s="142"/>
      <c r="S43" s="142"/>
      <c r="T43" s="508"/>
      <c r="U43" s="377"/>
      <c r="V43" s="144"/>
      <c r="W43" s="144"/>
      <c r="X43" s="144"/>
    </row>
    <row r="44" spans="1:24" ht="15.75">
      <c r="A44" s="60" t="s">
        <v>412</v>
      </c>
      <c r="B44" s="19"/>
      <c r="C44" s="19"/>
      <c r="D44" s="19"/>
      <c r="E44" s="19"/>
      <c r="F44" s="19"/>
      <c r="G44" s="19"/>
      <c r="H44" s="19"/>
      <c r="I44" s="19">
        <v>111</v>
      </c>
      <c r="J44" s="104">
        <v>3</v>
      </c>
      <c r="K44" s="104" t="s">
        <v>7</v>
      </c>
      <c r="L44" s="104"/>
      <c r="M44" s="80">
        <f aca="true" t="shared" si="10" ref="M44:R44">M45+M49</f>
        <v>51000</v>
      </c>
      <c r="N44" s="80">
        <f t="shared" si="10"/>
        <v>53183</v>
      </c>
      <c r="O44" s="80">
        <f>O45+O49</f>
        <v>70000</v>
      </c>
      <c r="P44" s="80">
        <f t="shared" si="10"/>
        <v>110455</v>
      </c>
      <c r="Q44" s="127">
        <f>Q45+Q49</f>
        <v>50000</v>
      </c>
      <c r="R44" s="80">
        <f t="shared" si="10"/>
        <v>55000</v>
      </c>
      <c r="S44" s="128">
        <f>S45+S49</f>
        <v>70400</v>
      </c>
      <c r="T44" s="503">
        <f>T45+T49</f>
        <v>78500</v>
      </c>
      <c r="U44" s="373">
        <f>T44/S44</f>
        <v>1.1150568181818181</v>
      </c>
      <c r="V44" s="129">
        <f aca="true" t="shared" si="11" ref="V44:V53">P44/O44*100</f>
        <v>157.79285714285714</v>
      </c>
      <c r="W44" s="129">
        <f aca="true" t="shared" si="12" ref="W44:W53">Q44/P44*100</f>
        <v>45.26730342673487</v>
      </c>
      <c r="X44" s="129">
        <f aca="true" t="shared" si="13" ref="X44:X53">R44/Q44*100</f>
        <v>110.00000000000001</v>
      </c>
    </row>
    <row r="45" spans="1:24" ht="15">
      <c r="A45" s="60" t="s">
        <v>412</v>
      </c>
      <c r="B45" s="19"/>
      <c r="C45" s="19"/>
      <c r="D45" s="19"/>
      <c r="E45" s="19"/>
      <c r="F45" s="19"/>
      <c r="G45" s="19"/>
      <c r="H45" s="19"/>
      <c r="I45" s="19">
        <v>111</v>
      </c>
      <c r="J45" s="23">
        <v>32</v>
      </c>
      <c r="K45" s="30" t="s">
        <v>38</v>
      </c>
      <c r="L45" s="71"/>
      <c r="M45" s="28">
        <f aca="true" t="shared" si="14" ref="M45:R45">M46+M48</f>
        <v>0</v>
      </c>
      <c r="N45" s="28">
        <f t="shared" si="14"/>
        <v>28183</v>
      </c>
      <c r="O45" s="28">
        <f t="shared" si="14"/>
        <v>50000</v>
      </c>
      <c r="P45" s="28">
        <f>P46+P48+P47</f>
        <v>90455</v>
      </c>
      <c r="Q45" s="131">
        <f>Q46+Q48</f>
        <v>50000</v>
      </c>
      <c r="R45" s="247">
        <f t="shared" si="14"/>
        <v>40000</v>
      </c>
      <c r="S45" s="130">
        <f>S46+S48</f>
        <v>55400</v>
      </c>
      <c r="T45" s="504">
        <f>T46+T48</f>
        <v>63500</v>
      </c>
      <c r="U45" s="475">
        <f aca="true" t="shared" si="15" ref="U45:U52">T45/S45</f>
        <v>1.1462093862815885</v>
      </c>
      <c r="V45" s="129">
        <f t="shared" si="11"/>
        <v>180.91</v>
      </c>
      <c r="W45" s="129">
        <f t="shared" si="12"/>
        <v>55.2761041401802</v>
      </c>
      <c r="X45" s="129">
        <f t="shared" si="13"/>
        <v>80</v>
      </c>
    </row>
    <row r="46" spans="1:27" ht="15">
      <c r="A46" s="60" t="s">
        <v>412</v>
      </c>
      <c r="B46" s="19"/>
      <c r="C46" s="19"/>
      <c r="D46" s="19"/>
      <c r="E46" s="19">
        <v>4</v>
      </c>
      <c r="F46" s="19"/>
      <c r="G46" s="19"/>
      <c r="H46" s="19"/>
      <c r="I46" s="19">
        <v>111</v>
      </c>
      <c r="J46" s="27">
        <v>3291</v>
      </c>
      <c r="K46" s="27" t="s">
        <v>303</v>
      </c>
      <c r="L46" s="27"/>
      <c r="M46" s="28">
        <v>0</v>
      </c>
      <c r="N46" s="28">
        <v>28183</v>
      </c>
      <c r="O46" s="28">
        <v>28000</v>
      </c>
      <c r="P46" s="28">
        <v>25355</v>
      </c>
      <c r="Q46" s="131">
        <v>37000</v>
      </c>
      <c r="R46" s="247">
        <v>28000</v>
      </c>
      <c r="S46" s="130">
        <v>33400</v>
      </c>
      <c r="T46" s="504">
        <v>33500</v>
      </c>
      <c r="U46" s="475">
        <f t="shared" si="15"/>
        <v>1.0029940119760479</v>
      </c>
      <c r="V46" s="129">
        <f t="shared" si="11"/>
        <v>90.55357142857143</v>
      </c>
      <c r="W46" s="129">
        <f t="shared" si="12"/>
        <v>145.92782488661013</v>
      </c>
      <c r="X46" s="129">
        <f t="shared" si="13"/>
        <v>75.67567567567568</v>
      </c>
      <c r="AA46" s="164"/>
    </row>
    <row r="47" spans="1:24" ht="15" hidden="1">
      <c r="A47" s="60" t="s">
        <v>412</v>
      </c>
      <c r="B47" s="19"/>
      <c r="C47" s="19"/>
      <c r="D47" s="19"/>
      <c r="E47" s="19"/>
      <c r="F47" s="19"/>
      <c r="G47" s="19"/>
      <c r="H47" s="19"/>
      <c r="I47" s="19">
        <v>111</v>
      </c>
      <c r="J47" s="27">
        <v>3291</v>
      </c>
      <c r="K47" s="27" t="s">
        <v>472</v>
      </c>
      <c r="L47" s="27"/>
      <c r="M47" s="28"/>
      <c r="N47" s="28">
        <v>0</v>
      </c>
      <c r="O47" s="28">
        <v>0</v>
      </c>
      <c r="P47" s="28">
        <v>43100</v>
      </c>
      <c r="Q47" s="131"/>
      <c r="R47" s="247">
        <v>0</v>
      </c>
      <c r="S47" s="130">
        <v>0</v>
      </c>
      <c r="T47" s="504">
        <v>0</v>
      </c>
      <c r="U47" s="475" t="e">
        <f t="shared" si="15"/>
        <v>#DIV/0!</v>
      </c>
      <c r="V47" s="129"/>
      <c r="W47" s="129"/>
      <c r="X47" s="129"/>
    </row>
    <row r="48" spans="1:24" ht="15">
      <c r="A48" s="60" t="s">
        <v>412</v>
      </c>
      <c r="B48" s="19"/>
      <c r="C48" s="19"/>
      <c r="D48" s="19"/>
      <c r="E48" s="19">
        <v>4</v>
      </c>
      <c r="F48" s="19"/>
      <c r="G48" s="19"/>
      <c r="H48" s="19"/>
      <c r="I48" s="19">
        <v>111</v>
      </c>
      <c r="J48" s="27">
        <v>3221</v>
      </c>
      <c r="K48" s="27" t="s">
        <v>217</v>
      </c>
      <c r="L48" s="27"/>
      <c r="M48" s="28">
        <v>0</v>
      </c>
      <c r="N48" s="28">
        <v>0</v>
      </c>
      <c r="O48" s="28">
        <v>22000</v>
      </c>
      <c r="P48" s="28">
        <v>22000</v>
      </c>
      <c r="Q48" s="131">
        <v>13000</v>
      </c>
      <c r="R48" s="247">
        <v>12000</v>
      </c>
      <c r="S48" s="130">
        <v>22000</v>
      </c>
      <c r="T48" s="504">
        <v>30000</v>
      </c>
      <c r="U48" s="475">
        <f t="shared" si="15"/>
        <v>1.3636363636363635</v>
      </c>
      <c r="V48" s="129">
        <f t="shared" si="11"/>
        <v>100</v>
      </c>
      <c r="W48" s="129">
        <f t="shared" si="12"/>
        <v>59.09090909090909</v>
      </c>
      <c r="X48" s="129">
        <f t="shared" si="13"/>
        <v>92.3076923076923</v>
      </c>
    </row>
    <row r="49" spans="1:24" ht="15">
      <c r="A49" s="60" t="s">
        <v>412</v>
      </c>
      <c r="I49" s="19">
        <v>111</v>
      </c>
      <c r="J49" s="23">
        <v>38</v>
      </c>
      <c r="K49" s="23" t="s">
        <v>49</v>
      </c>
      <c r="L49" s="23"/>
      <c r="M49" s="24">
        <f>M50</f>
        <v>51000</v>
      </c>
      <c r="N49" s="24">
        <f>N50</f>
        <v>25000</v>
      </c>
      <c r="O49" s="24">
        <f>O50</f>
        <v>20000</v>
      </c>
      <c r="P49" s="28">
        <f>P51+P52</f>
        <v>20000</v>
      </c>
      <c r="Q49" s="28">
        <f>Q50+Q51+Q52</f>
        <v>0</v>
      </c>
      <c r="R49" s="247">
        <f>R50+R51+R52</f>
        <v>15000</v>
      </c>
      <c r="S49" s="28">
        <f>S50+S51+S52</f>
        <v>15000</v>
      </c>
      <c r="T49" s="486">
        <f>T50+T51+T52</f>
        <v>15000</v>
      </c>
      <c r="U49" s="475">
        <f t="shared" si="15"/>
        <v>1</v>
      </c>
      <c r="V49" s="129">
        <f t="shared" si="11"/>
        <v>100</v>
      </c>
      <c r="W49" s="129">
        <f t="shared" si="12"/>
        <v>0</v>
      </c>
      <c r="X49" s="129" t="e">
        <f t="shared" si="13"/>
        <v>#DIV/0!</v>
      </c>
    </row>
    <row r="50" spans="1:24" ht="15" hidden="1">
      <c r="A50" s="60" t="s">
        <v>412</v>
      </c>
      <c r="B50" s="1">
        <v>1</v>
      </c>
      <c r="C50" s="1">
        <v>2</v>
      </c>
      <c r="E50" s="1">
        <v>4</v>
      </c>
      <c r="I50" s="19">
        <v>111</v>
      </c>
      <c r="J50" s="42">
        <v>3811</v>
      </c>
      <c r="K50" s="42" t="s">
        <v>236</v>
      </c>
      <c r="L50" s="42"/>
      <c r="M50" s="43">
        <v>51000</v>
      </c>
      <c r="N50" s="43">
        <v>25000</v>
      </c>
      <c r="O50" s="43">
        <f>O51+O52</f>
        <v>20000</v>
      </c>
      <c r="P50" s="75">
        <v>0</v>
      </c>
      <c r="Q50" s="151">
        <v>0</v>
      </c>
      <c r="R50" s="459">
        <v>0</v>
      </c>
      <c r="S50" s="152">
        <v>0</v>
      </c>
      <c r="T50" s="511">
        <v>0</v>
      </c>
      <c r="U50" s="475" t="e">
        <f t="shared" si="15"/>
        <v>#DIV/0!</v>
      </c>
      <c r="V50" s="129">
        <f t="shared" si="11"/>
        <v>0</v>
      </c>
      <c r="W50" s="129" t="e">
        <f t="shared" si="12"/>
        <v>#DIV/0!</v>
      </c>
      <c r="X50" s="129" t="e">
        <f t="shared" si="13"/>
        <v>#DIV/0!</v>
      </c>
    </row>
    <row r="51" spans="1:24" ht="15">
      <c r="A51" s="60" t="s">
        <v>412</v>
      </c>
      <c r="C51" s="1">
        <v>2</v>
      </c>
      <c r="I51" s="19">
        <v>111</v>
      </c>
      <c r="J51" s="23">
        <v>3811</v>
      </c>
      <c r="K51" s="23" t="s">
        <v>381</v>
      </c>
      <c r="L51" s="23"/>
      <c r="M51" s="24"/>
      <c r="N51" s="24">
        <v>0</v>
      </c>
      <c r="O51" s="28">
        <v>5000</v>
      </c>
      <c r="P51" s="28">
        <v>5000</v>
      </c>
      <c r="Q51" s="131">
        <v>0</v>
      </c>
      <c r="R51" s="247">
        <v>5000</v>
      </c>
      <c r="S51" s="130">
        <v>5000</v>
      </c>
      <c r="T51" s="504">
        <v>5000</v>
      </c>
      <c r="U51" s="475">
        <f t="shared" si="15"/>
        <v>1</v>
      </c>
      <c r="V51" s="129">
        <f t="shared" si="11"/>
        <v>100</v>
      </c>
      <c r="W51" s="129">
        <f t="shared" si="12"/>
        <v>0</v>
      </c>
      <c r="X51" s="129" t="e">
        <f t="shared" si="13"/>
        <v>#DIV/0!</v>
      </c>
    </row>
    <row r="52" spans="1:24" ht="15.75" thickBot="1">
      <c r="A52" s="60" t="s">
        <v>412</v>
      </c>
      <c r="C52" s="1">
        <v>2</v>
      </c>
      <c r="I52" s="19">
        <v>111</v>
      </c>
      <c r="J52" s="45">
        <v>3811</v>
      </c>
      <c r="K52" s="45" t="s">
        <v>382</v>
      </c>
      <c r="L52" s="45"/>
      <c r="M52" s="46"/>
      <c r="N52" s="46">
        <v>0</v>
      </c>
      <c r="O52" s="76">
        <v>15000</v>
      </c>
      <c r="P52" s="76">
        <v>15000</v>
      </c>
      <c r="Q52" s="132">
        <v>0</v>
      </c>
      <c r="R52" s="457">
        <v>10000</v>
      </c>
      <c r="S52" s="133">
        <v>10000</v>
      </c>
      <c r="T52" s="505">
        <v>10000</v>
      </c>
      <c r="U52" s="476">
        <f t="shared" si="15"/>
        <v>1</v>
      </c>
      <c r="V52" s="129">
        <f t="shared" si="11"/>
        <v>100</v>
      </c>
      <c r="W52" s="129">
        <f t="shared" si="12"/>
        <v>0</v>
      </c>
      <c r="X52" s="129" t="e">
        <f t="shared" si="13"/>
        <v>#DIV/0!</v>
      </c>
    </row>
    <row r="53" spans="10:24" ht="16.5" thickBot="1">
      <c r="J53" s="153"/>
      <c r="K53" s="153" t="s">
        <v>316</v>
      </c>
      <c r="L53" s="153"/>
      <c r="M53" s="154">
        <f aca="true" t="shared" si="16" ref="M53:R53">M44</f>
        <v>51000</v>
      </c>
      <c r="N53" s="154">
        <f t="shared" si="16"/>
        <v>53183</v>
      </c>
      <c r="O53" s="154">
        <f t="shared" si="16"/>
        <v>70000</v>
      </c>
      <c r="P53" s="154">
        <f t="shared" si="16"/>
        <v>110455</v>
      </c>
      <c r="Q53" s="137">
        <f>Q44</f>
        <v>50000</v>
      </c>
      <c r="R53" s="154">
        <f t="shared" si="16"/>
        <v>55000</v>
      </c>
      <c r="S53" s="137">
        <f>S44</f>
        <v>70400</v>
      </c>
      <c r="T53" s="506">
        <f>T44</f>
        <v>78500</v>
      </c>
      <c r="U53" s="376">
        <f>T53/S53</f>
        <v>1.1150568181818181</v>
      </c>
      <c r="V53" s="129">
        <f t="shared" si="11"/>
        <v>157.79285714285714</v>
      </c>
      <c r="W53" s="129">
        <f t="shared" si="12"/>
        <v>45.26730342673487</v>
      </c>
      <c r="X53" s="129">
        <f t="shared" si="13"/>
        <v>110.00000000000001</v>
      </c>
    </row>
    <row r="54" spans="10:24" ht="16.5" thickBot="1">
      <c r="J54" s="155"/>
      <c r="K54" s="155" t="s">
        <v>319</v>
      </c>
      <c r="L54" s="155"/>
      <c r="M54" s="156">
        <f aca="true" t="shared" si="17" ref="M54:T54">M27+M33+M40+M53</f>
        <v>396920</v>
      </c>
      <c r="N54" s="156">
        <f>N27+N33+N40+N53</f>
        <v>331731</v>
      </c>
      <c r="O54" s="156">
        <f t="shared" si="17"/>
        <v>314000</v>
      </c>
      <c r="P54" s="156">
        <f t="shared" si="17"/>
        <v>549955</v>
      </c>
      <c r="Q54" s="157">
        <f t="shared" si="17"/>
        <v>336000</v>
      </c>
      <c r="R54" s="156">
        <f t="shared" si="17"/>
        <v>301000</v>
      </c>
      <c r="S54" s="157">
        <f t="shared" si="17"/>
        <v>471614</v>
      </c>
      <c r="T54" s="512">
        <f t="shared" si="17"/>
        <v>497719</v>
      </c>
      <c r="U54" s="380">
        <f>T54/S54</f>
        <v>1.055352470452531</v>
      </c>
      <c r="V54" s="158"/>
      <c r="W54" s="158"/>
      <c r="X54" s="158"/>
    </row>
    <row r="55" spans="10:24" ht="16.5" thickTop="1">
      <c r="J55" s="49"/>
      <c r="K55" s="159" t="s">
        <v>317</v>
      </c>
      <c r="L55" s="49"/>
      <c r="M55" s="160">
        <f aca="true" t="shared" si="18" ref="M55:T55">M54</f>
        <v>396920</v>
      </c>
      <c r="N55" s="160">
        <f t="shared" si="18"/>
        <v>331731</v>
      </c>
      <c r="O55" s="160">
        <f t="shared" si="18"/>
        <v>314000</v>
      </c>
      <c r="P55" s="160">
        <f t="shared" si="18"/>
        <v>549955</v>
      </c>
      <c r="Q55" s="161">
        <f t="shared" si="18"/>
        <v>336000</v>
      </c>
      <c r="R55" s="160">
        <f t="shared" si="18"/>
        <v>301000</v>
      </c>
      <c r="S55" s="161">
        <f t="shared" si="18"/>
        <v>471614</v>
      </c>
      <c r="T55" s="513">
        <f t="shared" si="18"/>
        <v>497719</v>
      </c>
      <c r="U55" s="381">
        <f>T55/S55</f>
        <v>1.055352470452531</v>
      </c>
      <c r="V55" s="162"/>
      <c r="W55" s="162"/>
      <c r="X55" s="162"/>
    </row>
    <row r="56" spans="13:24" ht="15">
      <c r="M56" s="14"/>
      <c r="N56" s="14"/>
      <c r="O56" s="14"/>
      <c r="P56" s="20"/>
      <c r="Q56" s="62"/>
      <c r="R56" s="451"/>
      <c r="S56" s="163"/>
      <c r="T56" s="514"/>
      <c r="V56" s="164"/>
      <c r="W56" s="164"/>
      <c r="X56" s="164"/>
    </row>
    <row r="57" spans="1:24" ht="15">
      <c r="A57" s="19"/>
      <c r="B57" s="19"/>
      <c r="C57" s="19"/>
      <c r="D57" s="19"/>
      <c r="E57" s="19"/>
      <c r="F57" s="19"/>
      <c r="G57" s="19"/>
      <c r="H57" s="19"/>
      <c r="I57" s="19"/>
      <c r="J57" s="121" t="s">
        <v>283</v>
      </c>
      <c r="K57" s="121" t="s">
        <v>282</v>
      </c>
      <c r="L57" s="121"/>
      <c r="M57" s="21"/>
      <c r="N57" s="21"/>
      <c r="O57" s="21"/>
      <c r="P57" s="21"/>
      <c r="Q57" s="165"/>
      <c r="R57" s="166"/>
      <c r="S57" s="21"/>
      <c r="T57" s="515"/>
      <c r="U57" s="369"/>
      <c r="V57" s="167"/>
      <c r="W57" s="167"/>
      <c r="X57" s="167"/>
    </row>
    <row r="58" spans="1:24" ht="15">
      <c r="A58" s="19"/>
      <c r="B58" s="19"/>
      <c r="C58" s="19"/>
      <c r="D58" s="19"/>
      <c r="E58" s="19"/>
      <c r="F58" s="19"/>
      <c r="G58" s="19"/>
      <c r="H58" s="19"/>
      <c r="I58" s="19"/>
      <c r="J58" s="122" t="s">
        <v>140</v>
      </c>
      <c r="K58" s="122" t="s">
        <v>141</v>
      </c>
      <c r="L58" s="9"/>
      <c r="M58" s="17"/>
      <c r="N58" s="17"/>
      <c r="O58" s="17"/>
      <c r="P58" s="17"/>
      <c r="Q58" s="168"/>
      <c r="R58" s="169"/>
      <c r="S58" s="17"/>
      <c r="T58" s="516"/>
      <c r="U58" s="370"/>
      <c r="V58" s="170"/>
      <c r="W58" s="170"/>
      <c r="X58" s="170"/>
    </row>
    <row r="59" spans="1:24" ht="15">
      <c r="A59" s="19"/>
      <c r="B59" s="19"/>
      <c r="C59" s="19"/>
      <c r="D59" s="19"/>
      <c r="E59" s="19"/>
      <c r="F59" s="19"/>
      <c r="G59" s="19"/>
      <c r="H59" s="19"/>
      <c r="I59" s="19">
        <v>100</v>
      </c>
      <c r="J59" s="19" t="s">
        <v>201</v>
      </c>
      <c r="K59" s="19" t="s">
        <v>106</v>
      </c>
      <c r="L59" s="19"/>
      <c r="M59" s="20"/>
      <c r="N59" s="20"/>
      <c r="O59" s="20"/>
      <c r="P59" s="20"/>
      <c r="Q59" s="163"/>
      <c r="R59" s="171"/>
      <c r="S59" s="163"/>
      <c r="T59" s="514"/>
      <c r="V59" s="172"/>
      <c r="W59" s="172"/>
      <c r="X59" s="172"/>
    </row>
    <row r="60" spans="1:24" ht="15">
      <c r="A60" s="7" t="s">
        <v>392</v>
      </c>
      <c r="B60" s="7"/>
      <c r="C60" s="7"/>
      <c r="D60" s="7"/>
      <c r="E60" s="7"/>
      <c r="F60" s="7"/>
      <c r="G60" s="7"/>
      <c r="H60" s="7"/>
      <c r="I60" s="7"/>
      <c r="J60" s="124" t="s">
        <v>139</v>
      </c>
      <c r="K60" s="124" t="s">
        <v>138</v>
      </c>
      <c r="L60" s="124"/>
      <c r="M60" s="15"/>
      <c r="N60" s="15"/>
      <c r="O60" s="15"/>
      <c r="P60" s="15"/>
      <c r="Q60" s="149"/>
      <c r="R60" s="148"/>
      <c r="S60" s="15"/>
      <c r="T60" s="517"/>
      <c r="U60" s="371"/>
      <c r="V60" s="150"/>
      <c r="W60" s="150"/>
      <c r="X60" s="150"/>
    </row>
    <row r="61" spans="1:24" ht="15">
      <c r="A61" s="8" t="s">
        <v>413</v>
      </c>
      <c r="B61" s="8"/>
      <c r="C61" s="8"/>
      <c r="D61" s="8"/>
      <c r="E61" s="8"/>
      <c r="F61" s="8"/>
      <c r="G61" s="8"/>
      <c r="H61" s="8"/>
      <c r="I61" s="8">
        <v>112</v>
      </c>
      <c r="J61" s="8" t="s">
        <v>89</v>
      </c>
      <c r="K61" s="8" t="s">
        <v>202</v>
      </c>
      <c r="L61" s="8"/>
      <c r="M61" s="16"/>
      <c r="N61" s="16"/>
      <c r="O61" s="16"/>
      <c r="P61" s="16"/>
      <c r="Q61" s="143"/>
      <c r="R61" s="142"/>
      <c r="S61" s="16"/>
      <c r="T61" s="518"/>
      <c r="U61" s="372"/>
      <c r="V61" s="144"/>
      <c r="W61" s="144"/>
      <c r="X61" s="144"/>
    </row>
    <row r="62" spans="1:24" ht="15.75">
      <c r="A62" s="60" t="s">
        <v>413</v>
      </c>
      <c r="I62" s="1">
        <v>112</v>
      </c>
      <c r="J62" s="67">
        <v>3</v>
      </c>
      <c r="K62" s="67" t="s">
        <v>7</v>
      </c>
      <c r="L62" s="67"/>
      <c r="M62" s="81">
        <f>M63+M72+M112</f>
        <v>1456776</v>
      </c>
      <c r="N62" s="81">
        <f>N63+N72+N112+N115</f>
        <v>1391816</v>
      </c>
      <c r="O62" s="80">
        <f>O63+O72+O112</f>
        <v>1462000</v>
      </c>
      <c r="P62" s="80">
        <f>P63+P72+P112+P115</f>
        <v>1546227</v>
      </c>
      <c r="Q62" s="127">
        <f>Q63+Q72+Q112</f>
        <v>1921242</v>
      </c>
      <c r="R62" s="80">
        <f>R63+R72+R112</f>
        <v>1339100</v>
      </c>
      <c r="S62" s="128">
        <f>S63+S72+S112+S115</f>
        <v>1704559</v>
      </c>
      <c r="T62" s="503">
        <f>T63+T72+T112+T115</f>
        <v>1897001</v>
      </c>
      <c r="U62" s="373">
        <f>T62/S62</f>
        <v>1.1128984095006391</v>
      </c>
      <c r="V62" s="129">
        <f aca="true" t="shared" si="19" ref="V62:V114">P62/O62*100</f>
        <v>105.76108071135431</v>
      </c>
      <c r="W62" s="129">
        <f aca="true" t="shared" si="20" ref="W62:W114">Q62/P62*100</f>
        <v>124.25355397364035</v>
      </c>
      <c r="X62" s="129">
        <f aca="true" t="shared" si="21" ref="X62:X114">R62/Q62*100</f>
        <v>69.69970467020813</v>
      </c>
    </row>
    <row r="63" spans="1:24" ht="15">
      <c r="A63" s="60" t="s">
        <v>413</v>
      </c>
      <c r="I63" s="1">
        <v>112</v>
      </c>
      <c r="J63" s="23">
        <v>31</v>
      </c>
      <c r="K63" s="23" t="s">
        <v>34</v>
      </c>
      <c r="L63" s="23"/>
      <c r="M63" s="24">
        <f aca="true" t="shared" si="22" ref="M63:T63">M64</f>
        <v>898249</v>
      </c>
      <c r="N63" s="24">
        <f t="shared" si="22"/>
        <v>900089</v>
      </c>
      <c r="O63" s="28">
        <f t="shared" si="22"/>
        <v>852000</v>
      </c>
      <c r="P63" s="28">
        <f t="shared" si="22"/>
        <v>861886</v>
      </c>
      <c r="Q63" s="131">
        <f t="shared" si="22"/>
        <v>1244242</v>
      </c>
      <c r="R63" s="247">
        <f t="shared" si="22"/>
        <v>825500</v>
      </c>
      <c r="S63" s="130">
        <f t="shared" si="22"/>
        <v>948409</v>
      </c>
      <c r="T63" s="504">
        <f t="shared" si="22"/>
        <v>976201</v>
      </c>
      <c r="U63" s="374">
        <f>T63/S63</f>
        <v>1.0293038130173797</v>
      </c>
      <c r="V63" s="129">
        <f t="shared" si="19"/>
        <v>101.16032863849765</v>
      </c>
      <c r="W63" s="129">
        <f t="shared" si="20"/>
        <v>144.36271154189765</v>
      </c>
      <c r="X63" s="129">
        <f t="shared" si="21"/>
        <v>66.3456144383488</v>
      </c>
    </row>
    <row r="64" spans="1:24" ht="15.75">
      <c r="A64" s="60" t="s">
        <v>413</v>
      </c>
      <c r="I64" s="1">
        <v>112</v>
      </c>
      <c r="J64" s="64">
        <v>311</v>
      </c>
      <c r="K64" s="173" t="s">
        <v>220</v>
      </c>
      <c r="L64" s="65"/>
      <c r="M64" s="81">
        <f>M65+M67+M70+M71</f>
        <v>898249</v>
      </c>
      <c r="N64" s="81">
        <f>N65+N67+N70+N71</f>
        <v>900089</v>
      </c>
      <c r="O64" s="80">
        <f>O65+O67+O70+O71</f>
        <v>852000</v>
      </c>
      <c r="P64" s="80">
        <f>P65+P67+P70+P71+P66+P68+P69</f>
        <v>861886</v>
      </c>
      <c r="Q64" s="80">
        <f aca="true" t="shared" si="23" ref="Q64:X64">Q65+Q67+Q70+Q71+Q66+Q68+Q69</f>
        <v>1244242</v>
      </c>
      <c r="R64" s="80">
        <f t="shared" si="23"/>
        <v>825500</v>
      </c>
      <c r="S64" s="80">
        <f>S65+S67+S70+S71+S66+S68+S69</f>
        <v>948409</v>
      </c>
      <c r="T64" s="485">
        <f>T65+T67+T70+T71+T66+T68+T69</f>
        <v>976201</v>
      </c>
      <c r="U64" s="373">
        <f>T64/S64</f>
        <v>1.0293038130173797</v>
      </c>
      <c r="V64" s="174" t="e">
        <f t="shared" si="23"/>
        <v>#DIV/0!</v>
      </c>
      <c r="W64" s="174">
        <f t="shared" si="23"/>
        <v>546.6938628813048</v>
      </c>
      <c r="X64" s="174">
        <f t="shared" si="23"/>
        <v>214.82609086013787</v>
      </c>
    </row>
    <row r="65" spans="1:27" ht="15">
      <c r="A65" s="60" t="s">
        <v>413</v>
      </c>
      <c r="B65" s="1">
        <v>1</v>
      </c>
      <c r="E65" s="1">
        <v>4</v>
      </c>
      <c r="I65" s="1">
        <v>112</v>
      </c>
      <c r="J65" s="23">
        <v>3111</v>
      </c>
      <c r="K65" s="23" t="s">
        <v>212</v>
      </c>
      <c r="L65" s="23"/>
      <c r="M65" s="24">
        <v>746763</v>
      </c>
      <c r="N65" s="24">
        <v>758976</v>
      </c>
      <c r="O65" s="28">
        <v>700000</v>
      </c>
      <c r="P65" s="28">
        <v>700000</v>
      </c>
      <c r="Q65" s="131">
        <v>1041000</v>
      </c>
      <c r="R65" s="247">
        <v>700000</v>
      </c>
      <c r="S65" s="130">
        <v>770000</v>
      </c>
      <c r="T65" s="504">
        <v>790000</v>
      </c>
      <c r="U65" s="374">
        <f>T65/S65</f>
        <v>1.025974025974026</v>
      </c>
      <c r="V65" s="129">
        <f t="shared" si="19"/>
        <v>100</v>
      </c>
      <c r="W65" s="129">
        <f t="shared" si="20"/>
        <v>148.71428571428572</v>
      </c>
      <c r="X65" s="129">
        <f t="shared" si="21"/>
        <v>67.24303554274735</v>
      </c>
      <c r="AA65" s="164"/>
    </row>
    <row r="66" spans="1:27" ht="15">
      <c r="A66" s="60" t="s">
        <v>413</v>
      </c>
      <c r="E66" s="1">
        <v>4</v>
      </c>
      <c r="I66" s="1">
        <v>112</v>
      </c>
      <c r="J66" s="23">
        <v>3113</v>
      </c>
      <c r="K66" s="23" t="s">
        <v>490</v>
      </c>
      <c r="L66" s="23"/>
      <c r="M66" s="24"/>
      <c r="N66" s="24">
        <v>0</v>
      </c>
      <c r="O66" s="28">
        <v>0</v>
      </c>
      <c r="P66" s="28">
        <v>1500</v>
      </c>
      <c r="Q66" s="131"/>
      <c r="R66" s="247">
        <v>0</v>
      </c>
      <c r="S66" s="130">
        <v>1440</v>
      </c>
      <c r="T66" s="504">
        <v>5000</v>
      </c>
      <c r="U66" s="374">
        <f>T66/S66</f>
        <v>3.4722222222222223</v>
      </c>
      <c r="V66" s="129"/>
      <c r="W66" s="129"/>
      <c r="X66" s="129"/>
      <c r="AA66" s="164"/>
    </row>
    <row r="67" spans="1:27" ht="15">
      <c r="A67" s="60" t="s">
        <v>413</v>
      </c>
      <c r="E67" s="1">
        <v>4</v>
      </c>
      <c r="I67" s="1">
        <v>112</v>
      </c>
      <c r="J67" s="23">
        <v>3121</v>
      </c>
      <c r="K67" s="23" t="s">
        <v>36</v>
      </c>
      <c r="L67" s="23"/>
      <c r="M67" s="24">
        <v>23000</v>
      </c>
      <c r="N67" s="24">
        <v>11000</v>
      </c>
      <c r="O67" s="28">
        <v>24800</v>
      </c>
      <c r="P67" s="28">
        <v>21500</v>
      </c>
      <c r="Q67" s="131">
        <v>27000</v>
      </c>
      <c r="R67" s="247">
        <v>0</v>
      </c>
      <c r="S67" s="130">
        <v>22000</v>
      </c>
      <c r="T67" s="504">
        <v>22000</v>
      </c>
      <c r="U67" s="374">
        <f aca="true" t="shared" si="24" ref="U67:U116">T67/S67</f>
        <v>1</v>
      </c>
      <c r="V67" s="129">
        <f t="shared" si="19"/>
        <v>86.69354838709677</v>
      </c>
      <c r="W67" s="129">
        <f t="shared" si="20"/>
        <v>125.5813953488372</v>
      </c>
      <c r="X67" s="129">
        <f t="shared" si="21"/>
        <v>0</v>
      </c>
      <c r="AA67" s="164"/>
    </row>
    <row r="68" spans="1:27" ht="15">
      <c r="A68" s="60" t="s">
        <v>413</v>
      </c>
      <c r="C68" s="1">
        <v>2</v>
      </c>
      <c r="I68" s="1">
        <v>112</v>
      </c>
      <c r="J68" s="23">
        <v>3121</v>
      </c>
      <c r="K68" s="23" t="s">
        <v>473</v>
      </c>
      <c r="L68" s="23"/>
      <c r="M68" s="24"/>
      <c r="N68" s="24">
        <v>0</v>
      </c>
      <c r="O68" s="28">
        <v>0</v>
      </c>
      <c r="P68" s="28">
        <v>6004</v>
      </c>
      <c r="Q68" s="131"/>
      <c r="R68" s="247">
        <v>0</v>
      </c>
      <c r="S68" s="130">
        <v>18000</v>
      </c>
      <c r="T68" s="504">
        <v>20001</v>
      </c>
      <c r="U68" s="374">
        <f t="shared" si="24"/>
        <v>1.1111666666666666</v>
      </c>
      <c r="V68" s="129" t="e">
        <f t="shared" si="19"/>
        <v>#DIV/0!</v>
      </c>
      <c r="W68" s="129"/>
      <c r="X68" s="129"/>
      <c r="AA68" s="164"/>
    </row>
    <row r="69" spans="1:27" ht="15">
      <c r="A69" s="60" t="s">
        <v>413</v>
      </c>
      <c r="C69" s="1">
        <v>2</v>
      </c>
      <c r="I69" s="1">
        <v>112</v>
      </c>
      <c r="J69" s="23">
        <v>3121</v>
      </c>
      <c r="K69" s="23" t="s">
        <v>474</v>
      </c>
      <c r="L69" s="23"/>
      <c r="M69" s="24"/>
      <c r="N69" s="24">
        <v>0</v>
      </c>
      <c r="O69" s="28">
        <v>0</v>
      </c>
      <c r="P69" s="28">
        <v>10382</v>
      </c>
      <c r="Q69" s="131"/>
      <c r="R69" s="247">
        <v>3000</v>
      </c>
      <c r="S69" s="130">
        <v>3000</v>
      </c>
      <c r="T69" s="504">
        <v>3000</v>
      </c>
      <c r="U69" s="374">
        <f t="shared" si="24"/>
        <v>1</v>
      </c>
      <c r="V69" s="129" t="e">
        <f t="shared" si="19"/>
        <v>#DIV/0!</v>
      </c>
      <c r="W69" s="129"/>
      <c r="X69" s="129"/>
      <c r="AA69" s="164"/>
    </row>
    <row r="70" spans="1:27" ht="15">
      <c r="A70" s="60" t="s">
        <v>413</v>
      </c>
      <c r="C70" s="1">
        <v>2</v>
      </c>
      <c r="E70" s="1">
        <v>4</v>
      </c>
      <c r="I70" s="1">
        <v>112</v>
      </c>
      <c r="J70" s="23">
        <v>3132</v>
      </c>
      <c r="K70" s="23" t="s">
        <v>257</v>
      </c>
      <c r="L70" s="23"/>
      <c r="M70" s="24">
        <v>115778</v>
      </c>
      <c r="N70" s="24">
        <v>117210</v>
      </c>
      <c r="O70" s="28">
        <v>114000</v>
      </c>
      <c r="P70" s="28">
        <v>110000</v>
      </c>
      <c r="Q70" s="131">
        <v>160422</v>
      </c>
      <c r="R70" s="247">
        <v>110000</v>
      </c>
      <c r="S70" s="130">
        <v>120174</v>
      </c>
      <c r="T70" s="504">
        <v>122000</v>
      </c>
      <c r="U70" s="374">
        <f t="shared" si="24"/>
        <v>1.0151946344467189</v>
      </c>
      <c r="V70" s="129">
        <f t="shared" si="19"/>
        <v>96.49122807017544</v>
      </c>
      <c r="W70" s="129">
        <f t="shared" si="20"/>
        <v>145.83818181818182</v>
      </c>
      <c r="X70" s="129">
        <f t="shared" si="21"/>
        <v>68.56914886985575</v>
      </c>
      <c r="AA70" s="164"/>
    </row>
    <row r="71" spans="1:27" ht="15">
      <c r="A71" s="60" t="s">
        <v>413</v>
      </c>
      <c r="C71" s="1">
        <v>2</v>
      </c>
      <c r="E71" s="1">
        <v>4</v>
      </c>
      <c r="I71" s="1">
        <v>112</v>
      </c>
      <c r="J71" s="23">
        <v>3133</v>
      </c>
      <c r="K71" s="23" t="s">
        <v>213</v>
      </c>
      <c r="L71" s="23"/>
      <c r="M71" s="24">
        <v>12708</v>
      </c>
      <c r="N71" s="24">
        <v>12903</v>
      </c>
      <c r="O71" s="28">
        <v>13200</v>
      </c>
      <c r="P71" s="28">
        <v>12500</v>
      </c>
      <c r="Q71" s="131">
        <v>15820</v>
      </c>
      <c r="R71" s="247">
        <v>12500</v>
      </c>
      <c r="S71" s="130">
        <v>13795</v>
      </c>
      <c r="T71" s="504">
        <v>14200</v>
      </c>
      <c r="U71" s="374">
        <f t="shared" si="24"/>
        <v>1.0293584632113084</v>
      </c>
      <c r="V71" s="129">
        <f t="shared" si="19"/>
        <v>94.6969696969697</v>
      </c>
      <c r="W71" s="129">
        <f t="shared" si="20"/>
        <v>126.56</v>
      </c>
      <c r="X71" s="129">
        <f t="shared" si="21"/>
        <v>79.01390644753477</v>
      </c>
      <c r="AA71" s="164"/>
    </row>
    <row r="72" spans="1:24" ht="15">
      <c r="A72" s="60" t="s">
        <v>413</v>
      </c>
      <c r="I72" s="1">
        <v>112</v>
      </c>
      <c r="J72" s="23">
        <v>32</v>
      </c>
      <c r="K72" s="30" t="s">
        <v>38</v>
      </c>
      <c r="L72" s="29"/>
      <c r="M72" s="24">
        <f>M73+M78+M83+M106</f>
        <v>535941</v>
      </c>
      <c r="N72" s="24">
        <f>N73+N78+N83+N106</f>
        <v>468952</v>
      </c>
      <c r="O72" s="28">
        <f>O73+O78+O83+O106</f>
        <v>588000</v>
      </c>
      <c r="P72" s="28">
        <f>P73+P78+P83+P106</f>
        <v>646241</v>
      </c>
      <c r="Q72" s="131">
        <f>Q73+Q78+Q83+Q106</f>
        <v>658000</v>
      </c>
      <c r="R72" s="247">
        <f>R73+R78+R83+R106+R103</f>
        <v>486600</v>
      </c>
      <c r="S72" s="130">
        <f>S73+S78+S83+S106+S103</f>
        <v>720450</v>
      </c>
      <c r="T72" s="504">
        <f>T73+T78+T83+T106+T103</f>
        <v>880100</v>
      </c>
      <c r="U72" s="374">
        <f t="shared" si="24"/>
        <v>1.2215976126032342</v>
      </c>
      <c r="V72" s="129">
        <f t="shared" si="19"/>
        <v>109.90493197278911</v>
      </c>
      <c r="W72" s="129">
        <f t="shared" si="20"/>
        <v>101.8195998087401</v>
      </c>
      <c r="X72" s="129">
        <f t="shared" si="21"/>
        <v>73.95136778115501</v>
      </c>
    </row>
    <row r="73" spans="1:24" ht="15.75">
      <c r="A73" s="60" t="s">
        <v>413</v>
      </c>
      <c r="I73" s="1">
        <v>112</v>
      </c>
      <c r="J73" s="64">
        <v>321</v>
      </c>
      <c r="K73" s="64" t="s">
        <v>39</v>
      </c>
      <c r="L73" s="64"/>
      <c r="M73" s="81">
        <f>M74+M75+M76</f>
        <v>72690</v>
      </c>
      <c r="N73" s="81">
        <f>N74+N75+N76</f>
        <v>76659</v>
      </c>
      <c r="O73" s="80">
        <f>O74+O75+O76</f>
        <v>100000</v>
      </c>
      <c r="P73" s="80">
        <f>P74+P75+P76+P77</f>
        <v>71000</v>
      </c>
      <c r="Q73" s="80">
        <f>Q74+Q75+Q76+Q77</f>
        <v>119000</v>
      </c>
      <c r="R73" s="80">
        <f>R74+R75+R76+R77</f>
        <v>69000</v>
      </c>
      <c r="S73" s="128">
        <f>S74+S75+S76+S77</f>
        <v>77000</v>
      </c>
      <c r="T73" s="503">
        <f>T74+T75+T76+T77</f>
        <v>74000</v>
      </c>
      <c r="U73" s="477">
        <f t="shared" si="24"/>
        <v>0.961038961038961</v>
      </c>
      <c r="V73" s="129">
        <f t="shared" si="19"/>
        <v>71</v>
      </c>
      <c r="W73" s="129">
        <f t="shared" si="20"/>
        <v>167.6056338028169</v>
      </c>
      <c r="X73" s="129">
        <f t="shared" si="21"/>
        <v>57.98319327731093</v>
      </c>
    </row>
    <row r="74" spans="1:24" ht="15">
      <c r="A74" s="60" t="s">
        <v>413</v>
      </c>
      <c r="E74" s="1">
        <v>4</v>
      </c>
      <c r="I74" s="1">
        <v>112</v>
      </c>
      <c r="J74" s="23">
        <v>3211</v>
      </c>
      <c r="K74" s="23" t="s">
        <v>214</v>
      </c>
      <c r="L74" s="23"/>
      <c r="M74" s="24">
        <v>14358</v>
      </c>
      <c r="N74" s="24">
        <v>16056</v>
      </c>
      <c r="O74" s="28">
        <v>25000</v>
      </c>
      <c r="P74" s="28">
        <v>25000</v>
      </c>
      <c r="Q74" s="131">
        <v>29000</v>
      </c>
      <c r="R74" s="247">
        <v>20000</v>
      </c>
      <c r="S74" s="130">
        <v>20000</v>
      </c>
      <c r="T74" s="504">
        <v>20000</v>
      </c>
      <c r="U74" s="374">
        <f t="shared" si="24"/>
        <v>1</v>
      </c>
      <c r="V74" s="129">
        <f t="shared" si="19"/>
        <v>100</v>
      </c>
      <c r="W74" s="129">
        <f t="shared" si="20"/>
        <v>115.99999999999999</v>
      </c>
      <c r="X74" s="129">
        <f t="shared" si="21"/>
        <v>68.96551724137932</v>
      </c>
    </row>
    <row r="75" spans="1:24" ht="15">
      <c r="A75" s="60" t="s">
        <v>413</v>
      </c>
      <c r="E75" s="1">
        <v>4</v>
      </c>
      <c r="I75" s="1">
        <v>112</v>
      </c>
      <c r="J75" s="23">
        <v>3212</v>
      </c>
      <c r="K75" s="23" t="s">
        <v>215</v>
      </c>
      <c r="L75" s="23"/>
      <c r="M75" s="24">
        <v>56212</v>
      </c>
      <c r="N75" s="24">
        <v>54216</v>
      </c>
      <c r="O75" s="28">
        <v>60000</v>
      </c>
      <c r="P75" s="28">
        <v>38000</v>
      </c>
      <c r="Q75" s="131">
        <v>80000</v>
      </c>
      <c r="R75" s="247">
        <v>38000</v>
      </c>
      <c r="S75" s="130">
        <v>43000</v>
      </c>
      <c r="T75" s="504">
        <v>36000</v>
      </c>
      <c r="U75" s="374">
        <f t="shared" si="24"/>
        <v>0.8372093023255814</v>
      </c>
      <c r="V75" s="129">
        <f t="shared" si="19"/>
        <v>63.33333333333333</v>
      </c>
      <c r="W75" s="129">
        <f t="shared" si="20"/>
        <v>210.52631578947367</v>
      </c>
      <c r="X75" s="129">
        <f t="shared" si="21"/>
        <v>47.5</v>
      </c>
    </row>
    <row r="76" spans="1:24" ht="15">
      <c r="A76" s="60" t="s">
        <v>413</v>
      </c>
      <c r="E76" s="1">
        <v>4</v>
      </c>
      <c r="I76" s="1">
        <v>112</v>
      </c>
      <c r="J76" s="23">
        <v>3213</v>
      </c>
      <c r="K76" s="23" t="s">
        <v>216</v>
      </c>
      <c r="L76" s="23"/>
      <c r="M76" s="24">
        <v>2120</v>
      </c>
      <c r="N76" s="24">
        <v>6387</v>
      </c>
      <c r="O76" s="28">
        <v>15000</v>
      </c>
      <c r="P76" s="28">
        <v>1000</v>
      </c>
      <c r="Q76" s="131">
        <v>10000</v>
      </c>
      <c r="R76" s="247">
        <v>4000</v>
      </c>
      <c r="S76" s="130">
        <v>7000</v>
      </c>
      <c r="T76" s="504">
        <v>7000</v>
      </c>
      <c r="U76" s="374">
        <f t="shared" si="24"/>
        <v>1</v>
      </c>
      <c r="V76" s="129">
        <f t="shared" si="19"/>
        <v>6.666666666666667</v>
      </c>
      <c r="W76" s="129">
        <f t="shared" si="20"/>
        <v>1000</v>
      </c>
      <c r="X76" s="129">
        <f t="shared" si="21"/>
        <v>40</v>
      </c>
    </row>
    <row r="77" spans="1:24" ht="15">
      <c r="A77" s="60" t="s">
        <v>413</v>
      </c>
      <c r="I77" s="1">
        <v>112</v>
      </c>
      <c r="J77" s="23">
        <v>3214</v>
      </c>
      <c r="K77" s="23" t="s">
        <v>475</v>
      </c>
      <c r="L77" s="23"/>
      <c r="M77" s="24"/>
      <c r="N77" s="24">
        <v>0</v>
      </c>
      <c r="O77" s="28">
        <v>0</v>
      </c>
      <c r="P77" s="28">
        <v>7000</v>
      </c>
      <c r="Q77" s="131">
        <v>0</v>
      </c>
      <c r="R77" s="247">
        <v>7000</v>
      </c>
      <c r="S77" s="130">
        <v>7000</v>
      </c>
      <c r="T77" s="504">
        <v>11000</v>
      </c>
      <c r="U77" s="374">
        <f t="shared" si="24"/>
        <v>1.5714285714285714</v>
      </c>
      <c r="V77" s="129" t="e">
        <f t="shared" si="19"/>
        <v>#DIV/0!</v>
      </c>
      <c r="W77" s="129">
        <f t="shared" si="20"/>
        <v>0</v>
      </c>
      <c r="X77" s="129" t="e">
        <f t="shared" si="21"/>
        <v>#DIV/0!</v>
      </c>
    </row>
    <row r="78" spans="1:24" ht="15.75">
      <c r="A78" s="60" t="s">
        <v>413</v>
      </c>
      <c r="I78" s="1">
        <v>112</v>
      </c>
      <c r="J78" s="64">
        <v>322</v>
      </c>
      <c r="K78" s="64" t="s">
        <v>93</v>
      </c>
      <c r="L78" s="64"/>
      <c r="M78" s="81">
        <f aca="true" t="shared" si="25" ref="M78:R78">M79+M80+M81</f>
        <v>104522</v>
      </c>
      <c r="N78" s="81">
        <f t="shared" si="25"/>
        <v>102857</v>
      </c>
      <c r="O78" s="80">
        <f t="shared" si="25"/>
        <v>130000</v>
      </c>
      <c r="P78" s="80">
        <f t="shared" si="25"/>
        <v>142000</v>
      </c>
      <c r="Q78" s="80">
        <f t="shared" si="25"/>
        <v>145000</v>
      </c>
      <c r="R78" s="80">
        <f t="shared" si="25"/>
        <v>131000</v>
      </c>
      <c r="S78" s="128">
        <f>S79+S80+S81+S82</f>
        <v>200000</v>
      </c>
      <c r="T78" s="503">
        <f>T79+T80+T81+T82</f>
        <v>230150</v>
      </c>
      <c r="U78" s="477">
        <f t="shared" si="24"/>
        <v>1.15075</v>
      </c>
      <c r="V78" s="129">
        <f t="shared" si="19"/>
        <v>109.23076923076923</v>
      </c>
      <c r="W78" s="129">
        <f t="shared" si="20"/>
        <v>102.11267605633803</v>
      </c>
      <c r="X78" s="129">
        <f t="shared" si="21"/>
        <v>90.3448275862069</v>
      </c>
    </row>
    <row r="79" spans="1:24" ht="15">
      <c r="A79" s="60" t="s">
        <v>413</v>
      </c>
      <c r="E79" s="1">
        <v>4</v>
      </c>
      <c r="I79" s="1">
        <v>112</v>
      </c>
      <c r="J79" s="23">
        <v>3221</v>
      </c>
      <c r="K79" s="23" t="s">
        <v>217</v>
      </c>
      <c r="L79" s="23"/>
      <c r="M79" s="24">
        <v>33295</v>
      </c>
      <c r="N79" s="24">
        <v>23313</v>
      </c>
      <c r="O79" s="28">
        <v>30000</v>
      </c>
      <c r="P79" s="28">
        <v>45000</v>
      </c>
      <c r="Q79" s="131">
        <v>35000</v>
      </c>
      <c r="R79" s="247">
        <v>36000</v>
      </c>
      <c r="S79" s="130">
        <v>40000</v>
      </c>
      <c r="T79" s="504">
        <v>50000</v>
      </c>
      <c r="U79" s="374">
        <f t="shared" si="24"/>
        <v>1.25</v>
      </c>
      <c r="V79" s="129">
        <f t="shared" si="19"/>
        <v>150</v>
      </c>
      <c r="W79" s="129">
        <f t="shared" si="20"/>
        <v>77.77777777777779</v>
      </c>
      <c r="X79" s="129">
        <f t="shared" si="21"/>
        <v>102.85714285714285</v>
      </c>
    </row>
    <row r="80" spans="1:24" ht="15">
      <c r="A80" s="60" t="s">
        <v>413</v>
      </c>
      <c r="E80" s="1">
        <v>4</v>
      </c>
      <c r="I80" s="1">
        <v>112</v>
      </c>
      <c r="J80" s="23">
        <v>3223</v>
      </c>
      <c r="K80" s="30" t="s">
        <v>218</v>
      </c>
      <c r="L80" s="29"/>
      <c r="M80" s="24">
        <v>66119</v>
      </c>
      <c r="N80" s="24">
        <v>58596</v>
      </c>
      <c r="O80" s="28">
        <v>90000</v>
      </c>
      <c r="P80" s="28">
        <v>90000</v>
      </c>
      <c r="Q80" s="131">
        <v>100000</v>
      </c>
      <c r="R80" s="247">
        <v>90000</v>
      </c>
      <c r="S80" s="130">
        <v>140000</v>
      </c>
      <c r="T80" s="504">
        <v>140000</v>
      </c>
      <c r="U80" s="374">
        <f t="shared" si="24"/>
        <v>1</v>
      </c>
      <c r="V80" s="129">
        <f t="shared" si="19"/>
        <v>100</v>
      </c>
      <c r="W80" s="129">
        <f t="shared" si="20"/>
        <v>111.11111111111111</v>
      </c>
      <c r="X80" s="129">
        <f t="shared" si="21"/>
        <v>90</v>
      </c>
    </row>
    <row r="81" spans="1:24" ht="15">
      <c r="A81" s="60" t="s">
        <v>413</v>
      </c>
      <c r="E81" s="1">
        <v>4</v>
      </c>
      <c r="I81" s="1">
        <v>112</v>
      </c>
      <c r="J81" s="23">
        <v>3225</v>
      </c>
      <c r="K81" s="23" t="s">
        <v>219</v>
      </c>
      <c r="L81" s="23"/>
      <c r="M81" s="24">
        <v>5108</v>
      </c>
      <c r="N81" s="24">
        <v>20948</v>
      </c>
      <c r="O81" s="28">
        <v>10000</v>
      </c>
      <c r="P81" s="28">
        <v>7000</v>
      </c>
      <c r="Q81" s="131">
        <v>10000</v>
      </c>
      <c r="R81" s="247">
        <v>5000</v>
      </c>
      <c r="S81" s="130">
        <v>20000</v>
      </c>
      <c r="T81" s="504">
        <v>40000</v>
      </c>
      <c r="U81" s="374">
        <f t="shared" si="24"/>
        <v>2</v>
      </c>
      <c r="V81" s="129">
        <f t="shared" si="19"/>
        <v>70</v>
      </c>
      <c r="W81" s="129">
        <f t="shared" si="20"/>
        <v>142.85714285714286</v>
      </c>
      <c r="X81" s="129">
        <f t="shared" si="21"/>
        <v>50</v>
      </c>
    </row>
    <row r="82" spans="1:24" ht="15">
      <c r="A82" s="60"/>
      <c r="J82" s="23">
        <v>3227</v>
      </c>
      <c r="K82" s="23" t="s">
        <v>378</v>
      </c>
      <c r="L82" s="23"/>
      <c r="M82" s="24"/>
      <c r="N82" s="24"/>
      <c r="O82" s="28"/>
      <c r="P82" s="28"/>
      <c r="Q82" s="131"/>
      <c r="R82" s="80">
        <v>0</v>
      </c>
      <c r="S82" s="130">
        <v>0</v>
      </c>
      <c r="T82" s="504">
        <v>150</v>
      </c>
      <c r="U82" s="374" t="e">
        <f t="shared" si="24"/>
        <v>#DIV/0!</v>
      </c>
      <c r="V82" s="129"/>
      <c r="W82" s="129"/>
      <c r="X82" s="129"/>
    </row>
    <row r="83" spans="1:24" ht="15.75">
      <c r="A83" s="60" t="s">
        <v>413</v>
      </c>
      <c r="I83" s="1">
        <v>112</v>
      </c>
      <c r="J83" s="64">
        <v>323</v>
      </c>
      <c r="K83" s="64" t="s">
        <v>41</v>
      </c>
      <c r="L83" s="64"/>
      <c r="M83" s="81">
        <f>M84+M85+M86+M87+M88+M93+M94+M95+M96+M101+M102</f>
        <v>235923</v>
      </c>
      <c r="N83" s="81">
        <f>N84+N85+N86+N87+N88+N93+N94+N95+N96+N101+N102+N98</f>
        <v>242623</v>
      </c>
      <c r="O83" s="80">
        <f>O84+O85+O86+O87+O88+O93+O94+O95+O96+O101+O102+O98</f>
        <v>306500</v>
      </c>
      <c r="P83" s="80">
        <f>P84+P85+P86+P87+P88+P93+P94+P95+P96+P101+P102+P98+P89+P91+P92+P97+P99+P100+P103</f>
        <v>343816</v>
      </c>
      <c r="Q83" s="80">
        <f>Q84+Q85+Q86+Q87+Q88+Q93+Q94+Q95+Q96+Q101+Q102+Q98+Q89+Q91+Q92+Q97+Q99+Q100+Q103</f>
        <v>339000</v>
      </c>
      <c r="R83" s="80">
        <f>R84+R85+R86+R87+R88+R93+R94+R95+R96+R101+R102+R98+R89+R91+R92+R97+R99+R100</f>
        <v>228600</v>
      </c>
      <c r="S83" s="128">
        <f>S84+S85+S86+S87+S88+S93+S94+S95+S96+S101+S102+S98+S89+S91+S92+S97+S99+S100</f>
        <v>359200</v>
      </c>
      <c r="T83" s="503">
        <f>T84+T85+T86+T87+T88+T93+T94+T95+T96+T101+T102+T98+T89+T91+T92+T97+T99+T100+T90</f>
        <v>451450</v>
      </c>
      <c r="U83" s="477">
        <f t="shared" si="24"/>
        <v>1.2568207126948776</v>
      </c>
      <c r="V83" s="129">
        <f t="shared" si="19"/>
        <v>112.17487765089722</v>
      </c>
      <c r="W83" s="129">
        <f t="shared" si="20"/>
        <v>98.59925076203551</v>
      </c>
      <c r="X83" s="129">
        <f t="shared" si="21"/>
        <v>67.43362831858407</v>
      </c>
    </row>
    <row r="84" spans="1:24" ht="15">
      <c r="A84" s="60" t="s">
        <v>413</v>
      </c>
      <c r="C84" s="1">
        <v>2</v>
      </c>
      <c r="D84" s="1">
        <v>3</v>
      </c>
      <c r="E84" s="1">
        <v>4</v>
      </c>
      <c r="I84" s="1">
        <v>112</v>
      </c>
      <c r="J84" s="23">
        <v>3231</v>
      </c>
      <c r="K84" s="23" t="s">
        <v>221</v>
      </c>
      <c r="L84" s="64"/>
      <c r="M84" s="24">
        <v>56529</v>
      </c>
      <c r="N84" s="24">
        <v>52676</v>
      </c>
      <c r="O84" s="28">
        <v>50000</v>
      </c>
      <c r="P84" s="28">
        <v>65000</v>
      </c>
      <c r="Q84" s="131">
        <v>52000</v>
      </c>
      <c r="R84" s="247">
        <v>52000</v>
      </c>
      <c r="S84" s="130">
        <v>65000</v>
      </c>
      <c r="T84" s="504">
        <v>75000</v>
      </c>
      <c r="U84" s="374">
        <f t="shared" si="24"/>
        <v>1.1538461538461537</v>
      </c>
      <c r="V84" s="129">
        <f t="shared" si="19"/>
        <v>130</v>
      </c>
      <c r="W84" s="129">
        <f t="shared" si="20"/>
        <v>80</v>
      </c>
      <c r="X84" s="129">
        <f t="shared" si="21"/>
        <v>100</v>
      </c>
    </row>
    <row r="85" spans="1:24" ht="15">
      <c r="A85" s="60" t="s">
        <v>413</v>
      </c>
      <c r="C85" s="1">
        <v>2</v>
      </c>
      <c r="D85" s="1">
        <v>3</v>
      </c>
      <c r="E85" s="1">
        <v>4</v>
      </c>
      <c r="I85" s="1">
        <v>112</v>
      </c>
      <c r="J85" s="23">
        <v>3232</v>
      </c>
      <c r="K85" s="23" t="s">
        <v>222</v>
      </c>
      <c r="L85" s="64"/>
      <c r="M85" s="24">
        <v>12606</v>
      </c>
      <c r="N85" s="24">
        <v>6444</v>
      </c>
      <c r="O85" s="28">
        <v>5000</v>
      </c>
      <c r="P85" s="28">
        <v>4000</v>
      </c>
      <c r="Q85" s="131">
        <v>10000</v>
      </c>
      <c r="R85" s="247">
        <v>3200</v>
      </c>
      <c r="S85" s="130">
        <v>4000</v>
      </c>
      <c r="T85" s="504">
        <v>10000</v>
      </c>
      <c r="U85" s="374">
        <f t="shared" si="24"/>
        <v>2.5</v>
      </c>
      <c r="V85" s="129">
        <f t="shared" si="19"/>
        <v>80</v>
      </c>
      <c r="W85" s="129">
        <f t="shared" si="20"/>
        <v>250</v>
      </c>
      <c r="X85" s="129">
        <f t="shared" si="21"/>
        <v>32</v>
      </c>
    </row>
    <row r="86" spans="1:24" ht="15">
      <c r="A86" s="60" t="s">
        <v>413</v>
      </c>
      <c r="C86" s="1">
        <v>2</v>
      </c>
      <c r="D86" s="1">
        <v>3</v>
      </c>
      <c r="E86" s="1">
        <v>4</v>
      </c>
      <c r="I86" s="1">
        <v>112</v>
      </c>
      <c r="J86" s="23">
        <v>3232</v>
      </c>
      <c r="K86" s="23" t="s">
        <v>367</v>
      </c>
      <c r="L86" s="64"/>
      <c r="M86" s="24">
        <v>12876</v>
      </c>
      <c r="N86" s="24">
        <v>4171</v>
      </c>
      <c r="O86" s="28">
        <v>10000</v>
      </c>
      <c r="P86" s="28">
        <v>12000</v>
      </c>
      <c r="Q86" s="131">
        <v>10000</v>
      </c>
      <c r="R86" s="247">
        <v>6000</v>
      </c>
      <c r="S86" s="130">
        <v>30000</v>
      </c>
      <c r="T86" s="504">
        <v>45000</v>
      </c>
      <c r="U86" s="374">
        <f t="shared" si="24"/>
        <v>1.5</v>
      </c>
      <c r="V86" s="129">
        <f t="shared" si="19"/>
        <v>120</v>
      </c>
      <c r="W86" s="129">
        <f t="shared" si="20"/>
        <v>83.33333333333334</v>
      </c>
      <c r="X86" s="129">
        <f t="shared" si="21"/>
        <v>60</v>
      </c>
    </row>
    <row r="87" spans="1:24" ht="15">
      <c r="A87" s="60" t="s">
        <v>413</v>
      </c>
      <c r="C87" s="1">
        <v>2</v>
      </c>
      <c r="D87" s="1">
        <v>3</v>
      </c>
      <c r="E87" s="1">
        <v>4</v>
      </c>
      <c r="I87" s="1">
        <v>112</v>
      </c>
      <c r="J87" s="23">
        <v>3233</v>
      </c>
      <c r="K87" s="23" t="s">
        <v>208</v>
      </c>
      <c r="L87" s="64"/>
      <c r="M87" s="24">
        <v>39617</v>
      </c>
      <c r="N87" s="24">
        <v>34867</v>
      </c>
      <c r="O87" s="28">
        <v>30000</v>
      </c>
      <c r="P87" s="28">
        <v>40000</v>
      </c>
      <c r="Q87" s="131">
        <v>35000</v>
      </c>
      <c r="R87" s="247">
        <v>32000</v>
      </c>
      <c r="S87" s="130">
        <v>47000</v>
      </c>
      <c r="T87" s="504">
        <v>47000</v>
      </c>
      <c r="U87" s="374">
        <f t="shared" si="24"/>
        <v>1</v>
      </c>
      <c r="V87" s="129">
        <f t="shared" si="19"/>
        <v>133.33333333333331</v>
      </c>
      <c r="W87" s="129">
        <f t="shared" si="20"/>
        <v>87.5</v>
      </c>
      <c r="X87" s="129">
        <f t="shared" si="21"/>
        <v>91.42857142857143</v>
      </c>
    </row>
    <row r="88" spans="1:24" ht="15">
      <c r="A88" s="60" t="s">
        <v>413</v>
      </c>
      <c r="C88" s="1">
        <v>2</v>
      </c>
      <c r="D88" s="1">
        <v>3</v>
      </c>
      <c r="E88" s="1">
        <v>4</v>
      </c>
      <c r="I88" s="1">
        <v>112</v>
      </c>
      <c r="J88" s="23">
        <v>3234</v>
      </c>
      <c r="K88" s="30" t="s">
        <v>223</v>
      </c>
      <c r="L88" s="65"/>
      <c r="M88" s="24">
        <v>4742</v>
      </c>
      <c r="N88" s="24">
        <v>6361</v>
      </c>
      <c r="O88" s="28">
        <v>6500</v>
      </c>
      <c r="P88" s="28">
        <v>11000</v>
      </c>
      <c r="Q88" s="131">
        <v>30000</v>
      </c>
      <c r="R88" s="247">
        <v>8800</v>
      </c>
      <c r="S88" s="130">
        <v>10000</v>
      </c>
      <c r="T88" s="504">
        <v>32000</v>
      </c>
      <c r="U88" s="374">
        <f t="shared" si="24"/>
        <v>3.2</v>
      </c>
      <c r="V88" s="129">
        <f t="shared" si="19"/>
        <v>169.23076923076923</v>
      </c>
      <c r="W88" s="129">
        <f t="shared" si="20"/>
        <v>272.7272727272727</v>
      </c>
      <c r="X88" s="129">
        <f t="shared" si="21"/>
        <v>29.333333333333332</v>
      </c>
    </row>
    <row r="89" spans="1:24" ht="15">
      <c r="A89" s="60" t="s">
        <v>413</v>
      </c>
      <c r="E89" s="1">
        <v>4</v>
      </c>
      <c r="I89" s="1">
        <v>112</v>
      </c>
      <c r="J89" s="23">
        <v>3234</v>
      </c>
      <c r="K89" s="30" t="s">
        <v>606</v>
      </c>
      <c r="L89" s="65"/>
      <c r="M89" s="24"/>
      <c r="N89" s="24">
        <v>0</v>
      </c>
      <c r="O89" s="28">
        <v>0</v>
      </c>
      <c r="P89" s="28">
        <v>25049</v>
      </c>
      <c r="Q89" s="131">
        <v>0</v>
      </c>
      <c r="R89" s="247">
        <v>0</v>
      </c>
      <c r="S89" s="130">
        <v>6000</v>
      </c>
      <c r="T89" s="504">
        <v>3450</v>
      </c>
      <c r="U89" s="374">
        <f t="shared" si="24"/>
        <v>0.575</v>
      </c>
      <c r="V89" s="129" t="e">
        <f t="shared" si="19"/>
        <v>#DIV/0!</v>
      </c>
      <c r="W89" s="129">
        <f t="shared" si="20"/>
        <v>0</v>
      </c>
      <c r="X89" s="129" t="e">
        <f t="shared" si="21"/>
        <v>#DIV/0!</v>
      </c>
    </row>
    <row r="90" spans="1:24" ht="15">
      <c r="A90" s="60" t="s">
        <v>413</v>
      </c>
      <c r="E90" s="1">
        <v>4</v>
      </c>
      <c r="I90" s="1">
        <v>112</v>
      </c>
      <c r="J90" s="23">
        <v>3234</v>
      </c>
      <c r="K90" s="30" t="s">
        <v>607</v>
      </c>
      <c r="L90" s="65"/>
      <c r="M90" s="24"/>
      <c r="N90" s="24"/>
      <c r="O90" s="28"/>
      <c r="P90" s="28"/>
      <c r="Q90" s="131"/>
      <c r="R90" s="247">
        <v>0</v>
      </c>
      <c r="S90" s="130">
        <v>0</v>
      </c>
      <c r="T90" s="504">
        <v>3000</v>
      </c>
      <c r="U90" s="374" t="e">
        <f t="shared" si="24"/>
        <v>#DIV/0!</v>
      </c>
      <c r="V90" s="129"/>
      <c r="W90" s="129"/>
      <c r="X90" s="129"/>
    </row>
    <row r="91" spans="1:24" ht="15">
      <c r="A91" s="60" t="s">
        <v>413</v>
      </c>
      <c r="C91" s="1">
        <v>2</v>
      </c>
      <c r="I91" s="1">
        <v>112</v>
      </c>
      <c r="J91" s="23">
        <v>3236</v>
      </c>
      <c r="K91" s="30" t="s">
        <v>476</v>
      </c>
      <c r="L91" s="65"/>
      <c r="M91" s="24"/>
      <c r="N91" s="24">
        <v>0</v>
      </c>
      <c r="O91" s="28">
        <v>0</v>
      </c>
      <c r="P91" s="28">
        <v>3567</v>
      </c>
      <c r="Q91" s="131">
        <v>0</v>
      </c>
      <c r="R91" s="247">
        <v>3000</v>
      </c>
      <c r="S91" s="130">
        <v>10000</v>
      </c>
      <c r="T91" s="504">
        <v>10000</v>
      </c>
      <c r="U91" s="374">
        <f t="shared" si="24"/>
        <v>1</v>
      </c>
      <c r="V91" s="129" t="e">
        <f t="shared" si="19"/>
        <v>#DIV/0!</v>
      </c>
      <c r="W91" s="129">
        <f t="shared" si="20"/>
        <v>0</v>
      </c>
      <c r="X91" s="129" t="e">
        <f t="shared" si="21"/>
        <v>#DIV/0!</v>
      </c>
    </row>
    <row r="92" spans="1:24" ht="15">
      <c r="A92" s="60" t="s">
        <v>413</v>
      </c>
      <c r="C92" s="1">
        <v>2</v>
      </c>
      <c r="D92" s="1">
        <v>3</v>
      </c>
      <c r="I92" s="1">
        <v>112</v>
      </c>
      <c r="J92" s="23">
        <v>3236</v>
      </c>
      <c r="K92" s="30" t="s">
        <v>477</v>
      </c>
      <c r="L92" s="65"/>
      <c r="M92" s="24"/>
      <c r="N92" s="24">
        <v>0</v>
      </c>
      <c r="O92" s="28">
        <v>0</v>
      </c>
      <c r="P92" s="28">
        <v>8000</v>
      </c>
      <c r="Q92" s="131">
        <v>0</v>
      </c>
      <c r="R92" s="247">
        <v>0</v>
      </c>
      <c r="S92" s="130">
        <v>0</v>
      </c>
      <c r="T92" s="504">
        <v>7000</v>
      </c>
      <c r="U92" s="374" t="e">
        <f t="shared" si="24"/>
        <v>#DIV/0!</v>
      </c>
      <c r="V92" s="129" t="e">
        <f t="shared" si="19"/>
        <v>#DIV/0!</v>
      </c>
      <c r="W92" s="129">
        <f t="shared" si="20"/>
        <v>0</v>
      </c>
      <c r="X92" s="129" t="e">
        <f t="shared" si="21"/>
        <v>#DIV/0!</v>
      </c>
    </row>
    <row r="93" spans="1:24" ht="15">
      <c r="A93" s="60" t="s">
        <v>413</v>
      </c>
      <c r="C93" s="1">
        <v>2</v>
      </c>
      <c r="D93" s="1">
        <v>3</v>
      </c>
      <c r="E93" s="1">
        <v>4</v>
      </c>
      <c r="I93" s="1">
        <v>112</v>
      </c>
      <c r="J93" s="23">
        <v>3237</v>
      </c>
      <c r="K93" s="30" t="s">
        <v>224</v>
      </c>
      <c r="L93" s="65"/>
      <c r="M93" s="24">
        <v>44737</v>
      </c>
      <c r="N93" s="24">
        <v>58503</v>
      </c>
      <c r="O93" s="28">
        <v>100000</v>
      </c>
      <c r="P93" s="28">
        <v>11000</v>
      </c>
      <c r="Q93" s="131">
        <v>100000</v>
      </c>
      <c r="R93" s="247">
        <v>10000</v>
      </c>
      <c r="S93" s="130">
        <v>60000</v>
      </c>
      <c r="T93" s="504">
        <v>85000</v>
      </c>
      <c r="U93" s="374">
        <f t="shared" si="24"/>
        <v>1.4166666666666667</v>
      </c>
      <c r="V93" s="129">
        <f t="shared" si="19"/>
        <v>11</v>
      </c>
      <c r="W93" s="129">
        <f t="shared" si="20"/>
        <v>909.0909090909091</v>
      </c>
      <c r="X93" s="129">
        <f t="shared" si="21"/>
        <v>10</v>
      </c>
    </row>
    <row r="94" spans="1:24" ht="15">
      <c r="A94" s="60" t="s">
        <v>413</v>
      </c>
      <c r="C94" s="1">
        <v>2</v>
      </c>
      <c r="D94" s="1">
        <v>3</v>
      </c>
      <c r="E94" s="1">
        <v>4</v>
      </c>
      <c r="I94" s="1">
        <v>112</v>
      </c>
      <c r="J94" s="23">
        <v>3237</v>
      </c>
      <c r="K94" s="23" t="s">
        <v>225</v>
      </c>
      <c r="L94" s="64"/>
      <c r="M94" s="24">
        <v>24401</v>
      </c>
      <c r="N94" s="24">
        <v>34986</v>
      </c>
      <c r="O94" s="28">
        <v>50000</v>
      </c>
      <c r="P94" s="28">
        <v>31000</v>
      </c>
      <c r="Q94" s="131">
        <v>60000</v>
      </c>
      <c r="R94" s="247">
        <v>25000</v>
      </c>
      <c r="S94" s="130">
        <v>25000</v>
      </c>
      <c r="T94" s="504">
        <v>20000</v>
      </c>
      <c r="U94" s="374">
        <f t="shared" si="24"/>
        <v>0.8</v>
      </c>
      <c r="V94" s="129">
        <f t="shared" si="19"/>
        <v>62</v>
      </c>
      <c r="W94" s="129">
        <f t="shared" si="20"/>
        <v>193.5483870967742</v>
      </c>
      <c r="X94" s="129">
        <f t="shared" si="21"/>
        <v>41.66666666666667</v>
      </c>
    </row>
    <row r="95" spans="1:24" ht="15">
      <c r="A95" s="60" t="s">
        <v>413</v>
      </c>
      <c r="C95" s="1">
        <v>2</v>
      </c>
      <c r="D95" s="1">
        <v>3</v>
      </c>
      <c r="E95" s="1">
        <v>4</v>
      </c>
      <c r="I95" s="1">
        <v>112</v>
      </c>
      <c r="J95" s="23">
        <v>3237</v>
      </c>
      <c r="K95" s="23" t="s">
        <v>310</v>
      </c>
      <c r="L95" s="64"/>
      <c r="M95" s="24">
        <v>11570</v>
      </c>
      <c r="N95" s="24">
        <v>1920</v>
      </c>
      <c r="O95" s="28">
        <v>5000</v>
      </c>
      <c r="P95" s="28">
        <v>5500</v>
      </c>
      <c r="Q95" s="131">
        <v>10000</v>
      </c>
      <c r="R95" s="247">
        <v>5000</v>
      </c>
      <c r="S95" s="130">
        <v>5000</v>
      </c>
      <c r="T95" s="504">
        <v>5000</v>
      </c>
      <c r="U95" s="374">
        <f t="shared" si="24"/>
        <v>1</v>
      </c>
      <c r="V95" s="129">
        <f t="shared" si="19"/>
        <v>110.00000000000001</v>
      </c>
      <c r="W95" s="129">
        <f t="shared" si="20"/>
        <v>181.8181818181818</v>
      </c>
      <c r="X95" s="129">
        <f t="shared" si="21"/>
        <v>50</v>
      </c>
    </row>
    <row r="96" spans="1:24" ht="15">
      <c r="A96" s="60" t="s">
        <v>413</v>
      </c>
      <c r="C96" s="1">
        <v>2</v>
      </c>
      <c r="D96" s="1">
        <v>3</v>
      </c>
      <c r="E96" s="1">
        <v>4</v>
      </c>
      <c r="I96" s="1">
        <v>112</v>
      </c>
      <c r="J96" s="23">
        <v>3237</v>
      </c>
      <c r="K96" s="23" t="s">
        <v>335</v>
      </c>
      <c r="L96" s="64"/>
      <c r="M96" s="24">
        <v>4124</v>
      </c>
      <c r="N96" s="24">
        <v>6640</v>
      </c>
      <c r="O96" s="28">
        <v>10000</v>
      </c>
      <c r="P96" s="28">
        <v>10000</v>
      </c>
      <c r="Q96" s="131">
        <v>15000</v>
      </c>
      <c r="R96" s="247">
        <v>10000</v>
      </c>
      <c r="S96" s="130">
        <v>11000</v>
      </c>
      <c r="T96" s="504">
        <v>11000</v>
      </c>
      <c r="U96" s="374">
        <f t="shared" si="24"/>
        <v>1</v>
      </c>
      <c r="V96" s="129">
        <f t="shared" si="19"/>
        <v>100</v>
      </c>
      <c r="W96" s="129">
        <f t="shared" si="20"/>
        <v>150</v>
      </c>
      <c r="X96" s="129">
        <f t="shared" si="21"/>
        <v>66.66666666666666</v>
      </c>
    </row>
    <row r="97" spans="1:24" ht="15">
      <c r="A97" s="60" t="s">
        <v>413</v>
      </c>
      <c r="C97" s="1">
        <v>2</v>
      </c>
      <c r="I97" s="1">
        <v>112</v>
      </c>
      <c r="J97" s="23">
        <v>3237</v>
      </c>
      <c r="K97" s="23" t="s">
        <v>478</v>
      </c>
      <c r="L97" s="65"/>
      <c r="M97" s="24"/>
      <c r="N97" s="24">
        <v>0</v>
      </c>
      <c r="O97" s="28">
        <v>0</v>
      </c>
      <c r="P97" s="28">
        <v>2200</v>
      </c>
      <c r="Q97" s="131">
        <v>0</v>
      </c>
      <c r="R97" s="247">
        <v>3700</v>
      </c>
      <c r="S97" s="130">
        <v>3700</v>
      </c>
      <c r="T97" s="504">
        <v>3750</v>
      </c>
      <c r="U97" s="374">
        <f t="shared" si="24"/>
        <v>1.0135135135135136</v>
      </c>
      <c r="V97" s="129" t="e">
        <f t="shared" si="19"/>
        <v>#DIV/0!</v>
      </c>
      <c r="W97" s="129">
        <f t="shared" si="20"/>
        <v>0</v>
      </c>
      <c r="X97" s="129" t="e">
        <f t="shared" si="21"/>
        <v>#DIV/0!</v>
      </c>
    </row>
    <row r="98" spans="1:24" ht="15">
      <c r="A98" s="60" t="s">
        <v>413</v>
      </c>
      <c r="D98" s="1">
        <v>3</v>
      </c>
      <c r="E98" s="1">
        <v>4</v>
      </c>
      <c r="I98" s="1">
        <v>112</v>
      </c>
      <c r="J98" s="23">
        <v>3237</v>
      </c>
      <c r="K98" s="23" t="s">
        <v>226</v>
      </c>
      <c r="L98" s="65"/>
      <c r="M98" s="24"/>
      <c r="N98" s="24">
        <v>22908</v>
      </c>
      <c r="O98" s="28">
        <v>20000</v>
      </c>
      <c r="P98" s="28">
        <v>15000</v>
      </c>
      <c r="Q98" s="131">
        <v>0</v>
      </c>
      <c r="R98" s="247">
        <v>15000</v>
      </c>
      <c r="S98" s="130">
        <v>18000</v>
      </c>
      <c r="T98" s="504">
        <v>18000</v>
      </c>
      <c r="U98" s="374">
        <f t="shared" si="24"/>
        <v>1</v>
      </c>
      <c r="V98" s="129">
        <f t="shared" si="19"/>
        <v>75</v>
      </c>
      <c r="W98" s="129">
        <f t="shared" si="20"/>
        <v>0</v>
      </c>
      <c r="X98" s="129"/>
    </row>
    <row r="99" spans="1:24" ht="15">
      <c r="A99" s="60" t="s">
        <v>413</v>
      </c>
      <c r="C99" s="1">
        <v>2</v>
      </c>
      <c r="I99" s="1">
        <v>112</v>
      </c>
      <c r="J99" s="23">
        <v>3237</v>
      </c>
      <c r="K99" s="23" t="s">
        <v>479</v>
      </c>
      <c r="L99" s="65"/>
      <c r="M99" s="24"/>
      <c r="N99" s="24">
        <v>0</v>
      </c>
      <c r="O99" s="28">
        <v>0</v>
      </c>
      <c r="P99" s="28">
        <v>10000</v>
      </c>
      <c r="Q99" s="131">
        <v>0</v>
      </c>
      <c r="R99" s="247">
        <v>10000</v>
      </c>
      <c r="S99" s="130">
        <v>10000</v>
      </c>
      <c r="T99" s="504">
        <v>18750</v>
      </c>
      <c r="U99" s="374">
        <f t="shared" si="24"/>
        <v>1.875</v>
      </c>
      <c r="V99" s="129" t="e">
        <f t="shared" si="19"/>
        <v>#DIV/0!</v>
      </c>
      <c r="W99" s="129">
        <f t="shared" si="20"/>
        <v>0</v>
      </c>
      <c r="X99" s="129"/>
    </row>
    <row r="100" spans="1:24" ht="15">
      <c r="A100" s="60" t="s">
        <v>413</v>
      </c>
      <c r="E100" s="1">
        <v>4</v>
      </c>
      <c r="I100" s="1">
        <v>112</v>
      </c>
      <c r="J100" s="23">
        <v>3237</v>
      </c>
      <c r="K100" s="30" t="s">
        <v>480</v>
      </c>
      <c r="L100" s="65"/>
      <c r="M100" s="24"/>
      <c r="N100" s="24">
        <v>0</v>
      </c>
      <c r="O100" s="28">
        <v>0</v>
      </c>
      <c r="P100" s="28">
        <v>65000</v>
      </c>
      <c r="Q100" s="131">
        <v>0</v>
      </c>
      <c r="R100" s="247">
        <v>30000</v>
      </c>
      <c r="S100" s="130">
        <v>30000</v>
      </c>
      <c r="T100" s="504">
        <v>30000</v>
      </c>
      <c r="U100" s="374">
        <f t="shared" si="24"/>
        <v>1</v>
      </c>
      <c r="V100" s="129" t="e">
        <f t="shared" si="19"/>
        <v>#DIV/0!</v>
      </c>
      <c r="W100" s="129">
        <f t="shared" si="20"/>
        <v>0</v>
      </c>
      <c r="X100" s="129"/>
    </row>
    <row r="101" spans="1:24" ht="15">
      <c r="A101" s="60" t="s">
        <v>413</v>
      </c>
      <c r="C101" s="1">
        <v>2</v>
      </c>
      <c r="D101" s="1">
        <v>3</v>
      </c>
      <c r="E101" s="1">
        <v>4</v>
      </c>
      <c r="I101" s="1">
        <v>112</v>
      </c>
      <c r="J101" s="23">
        <v>3238</v>
      </c>
      <c r="K101" s="30" t="s">
        <v>227</v>
      </c>
      <c r="L101" s="65"/>
      <c r="M101" s="24">
        <v>8587</v>
      </c>
      <c r="N101" s="24">
        <v>10819</v>
      </c>
      <c r="O101" s="28">
        <v>10000</v>
      </c>
      <c r="P101" s="28">
        <v>15500</v>
      </c>
      <c r="Q101" s="131">
        <v>7000</v>
      </c>
      <c r="R101" s="247">
        <v>12500</v>
      </c>
      <c r="S101" s="130">
        <v>12500</v>
      </c>
      <c r="T101" s="504">
        <v>12500</v>
      </c>
      <c r="U101" s="374">
        <f t="shared" si="24"/>
        <v>1</v>
      </c>
      <c r="V101" s="129">
        <f t="shared" si="19"/>
        <v>155</v>
      </c>
      <c r="W101" s="129">
        <f t="shared" si="20"/>
        <v>45.16129032258064</v>
      </c>
      <c r="X101" s="129">
        <f t="shared" si="21"/>
        <v>178.57142857142858</v>
      </c>
    </row>
    <row r="102" spans="1:24" ht="15">
      <c r="A102" s="60" t="s">
        <v>413</v>
      </c>
      <c r="C102" s="1">
        <v>2</v>
      </c>
      <c r="D102" s="1">
        <v>3</v>
      </c>
      <c r="E102" s="1">
        <v>4</v>
      </c>
      <c r="I102" s="1">
        <v>112</v>
      </c>
      <c r="J102" s="23">
        <v>3239</v>
      </c>
      <c r="K102" s="30" t="s">
        <v>228</v>
      </c>
      <c r="L102" s="65"/>
      <c r="M102" s="24">
        <v>16134</v>
      </c>
      <c r="N102" s="24">
        <v>2328</v>
      </c>
      <c r="O102" s="28">
        <v>10000</v>
      </c>
      <c r="P102" s="28">
        <v>3000</v>
      </c>
      <c r="Q102" s="131">
        <v>10000</v>
      </c>
      <c r="R102" s="247">
        <v>2400</v>
      </c>
      <c r="S102" s="130">
        <v>12000</v>
      </c>
      <c r="T102" s="504">
        <v>15000</v>
      </c>
      <c r="U102" s="374">
        <f t="shared" si="24"/>
        <v>1.25</v>
      </c>
      <c r="V102" s="129">
        <f t="shared" si="19"/>
        <v>30</v>
      </c>
      <c r="W102" s="129">
        <f t="shared" si="20"/>
        <v>333.33333333333337</v>
      </c>
      <c r="X102" s="129">
        <f t="shared" si="21"/>
        <v>24</v>
      </c>
    </row>
    <row r="103" spans="1:24" ht="15.75">
      <c r="A103" s="60" t="s">
        <v>413</v>
      </c>
      <c r="I103" s="1">
        <v>112</v>
      </c>
      <c r="J103" s="64">
        <v>324</v>
      </c>
      <c r="K103" s="173" t="s">
        <v>507</v>
      </c>
      <c r="L103" s="65"/>
      <c r="M103" s="175"/>
      <c r="N103" s="25">
        <f aca="true" t="shared" si="26" ref="N103:S103">N104+N105</f>
        <v>0</v>
      </c>
      <c r="O103" s="25">
        <f t="shared" si="26"/>
        <v>0</v>
      </c>
      <c r="P103" s="25">
        <f t="shared" si="26"/>
        <v>7000</v>
      </c>
      <c r="Q103" s="25">
        <f t="shared" si="26"/>
        <v>0</v>
      </c>
      <c r="R103" s="80">
        <f t="shared" si="26"/>
        <v>8500</v>
      </c>
      <c r="S103" s="244">
        <f t="shared" si="26"/>
        <v>8500</v>
      </c>
      <c r="T103" s="503">
        <f>T104+T105</f>
        <v>10000</v>
      </c>
      <c r="U103" s="477">
        <f t="shared" si="24"/>
        <v>1.1764705882352942</v>
      </c>
      <c r="V103" s="129"/>
      <c r="W103" s="129"/>
      <c r="X103" s="129"/>
    </row>
    <row r="104" spans="1:24" ht="15">
      <c r="A104" s="60" t="s">
        <v>413</v>
      </c>
      <c r="E104" s="1">
        <v>4</v>
      </c>
      <c r="I104" s="1">
        <v>112</v>
      </c>
      <c r="J104" s="23">
        <v>32411</v>
      </c>
      <c r="K104" s="30" t="s">
        <v>508</v>
      </c>
      <c r="L104" s="65"/>
      <c r="M104" s="24"/>
      <c r="N104" s="24">
        <v>0</v>
      </c>
      <c r="O104" s="28">
        <v>0</v>
      </c>
      <c r="P104" s="28">
        <v>2000</v>
      </c>
      <c r="Q104" s="131">
        <v>0</v>
      </c>
      <c r="R104" s="247">
        <v>2000</v>
      </c>
      <c r="S104" s="130">
        <v>2000</v>
      </c>
      <c r="T104" s="504">
        <v>4000</v>
      </c>
      <c r="U104" s="374">
        <f t="shared" si="24"/>
        <v>2</v>
      </c>
      <c r="V104" s="129"/>
      <c r="W104" s="129"/>
      <c r="X104" s="129"/>
    </row>
    <row r="105" spans="1:24" ht="15">
      <c r="A105" s="60" t="s">
        <v>413</v>
      </c>
      <c r="E105" s="1">
        <v>4</v>
      </c>
      <c r="I105" s="1">
        <v>112</v>
      </c>
      <c r="J105" s="23">
        <v>32412</v>
      </c>
      <c r="K105" s="30" t="s">
        <v>509</v>
      </c>
      <c r="L105" s="65"/>
      <c r="M105" s="24"/>
      <c r="N105" s="24">
        <v>0</v>
      </c>
      <c r="O105" s="28">
        <v>0</v>
      </c>
      <c r="P105" s="28">
        <v>5000</v>
      </c>
      <c r="Q105" s="131">
        <v>0</v>
      </c>
      <c r="R105" s="247">
        <v>6500</v>
      </c>
      <c r="S105" s="130">
        <v>6500</v>
      </c>
      <c r="T105" s="504">
        <v>6000</v>
      </c>
      <c r="U105" s="374">
        <f t="shared" si="24"/>
        <v>0.9230769230769231</v>
      </c>
      <c r="V105" s="129"/>
      <c r="W105" s="129"/>
      <c r="X105" s="129"/>
    </row>
    <row r="106" spans="1:24" ht="15.75">
      <c r="A106" s="60" t="s">
        <v>413</v>
      </c>
      <c r="I106" s="1">
        <v>112</v>
      </c>
      <c r="J106" s="64">
        <v>329</v>
      </c>
      <c r="K106" s="64" t="s">
        <v>103</v>
      </c>
      <c r="L106" s="64"/>
      <c r="M106" s="81">
        <f>M107+M108+M109+M111</f>
        <v>122806</v>
      </c>
      <c r="N106" s="81">
        <f>N107+N108+N109+N111</f>
        <v>46813</v>
      </c>
      <c r="O106" s="80">
        <f>O107+O108+O109+O111</f>
        <v>51500</v>
      </c>
      <c r="P106" s="80">
        <f>P107+P108+P109+P111+P110</f>
        <v>89425</v>
      </c>
      <c r="Q106" s="127">
        <f>Q107+Q108+Q109+Q111</f>
        <v>55000</v>
      </c>
      <c r="R106" s="80">
        <f>R107+R108+R109+R111+R110</f>
        <v>49500</v>
      </c>
      <c r="S106" s="128">
        <f>S107+S108+S109+S111+S110</f>
        <v>75750</v>
      </c>
      <c r="T106" s="503">
        <f>T107+T108+T109+T111+T110</f>
        <v>114500</v>
      </c>
      <c r="U106" s="477">
        <f t="shared" si="24"/>
        <v>1.5115511551155116</v>
      </c>
      <c r="V106" s="129">
        <f t="shared" si="19"/>
        <v>173.64077669902912</v>
      </c>
      <c r="W106" s="129">
        <f t="shared" si="20"/>
        <v>61.50405367626502</v>
      </c>
      <c r="X106" s="129">
        <f t="shared" si="21"/>
        <v>90</v>
      </c>
    </row>
    <row r="107" spans="1:24" ht="15">
      <c r="A107" s="60" t="s">
        <v>413</v>
      </c>
      <c r="E107" s="1">
        <v>4</v>
      </c>
      <c r="I107" s="1">
        <v>112</v>
      </c>
      <c r="J107" s="23">
        <v>3292</v>
      </c>
      <c r="K107" s="30" t="s">
        <v>229</v>
      </c>
      <c r="L107" s="65"/>
      <c r="M107" s="24">
        <v>22582</v>
      </c>
      <c r="N107" s="24">
        <v>16515</v>
      </c>
      <c r="O107" s="28">
        <v>18000</v>
      </c>
      <c r="P107" s="28">
        <v>15925</v>
      </c>
      <c r="Q107" s="131">
        <v>16000</v>
      </c>
      <c r="R107" s="247">
        <v>16000</v>
      </c>
      <c r="S107" s="130">
        <v>18250</v>
      </c>
      <c r="T107" s="504">
        <v>25000</v>
      </c>
      <c r="U107" s="374">
        <f t="shared" si="24"/>
        <v>1.36986301369863</v>
      </c>
      <c r="V107" s="129">
        <f t="shared" si="19"/>
        <v>88.47222222222221</v>
      </c>
      <c r="W107" s="129">
        <f t="shared" si="20"/>
        <v>100.47095761381475</v>
      </c>
      <c r="X107" s="129">
        <f t="shared" si="21"/>
        <v>100</v>
      </c>
    </row>
    <row r="108" spans="1:24" ht="15">
      <c r="A108" s="60" t="s">
        <v>413</v>
      </c>
      <c r="E108" s="1">
        <v>4</v>
      </c>
      <c r="I108" s="1">
        <v>112</v>
      </c>
      <c r="J108" s="23">
        <v>3293</v>
      </c>
      <c r="K108" s="30" t="s">
        <v>210</v>
      </c>
      <c r="L108" s="65"/>
      <c r="M108" s="24">
        <v>60292</v>
      </c>
      <c r="N108" s="24">
        <v>24724</v>
      </c>
      <c r="O108" s="28">
        <v>30000</v>
      </c>
      <c r="P108" s="28">
        <v>50000</v>
      </c>
      <c r="Q108" s="131">
        <v>30000</v>
      </c>
      <c r="R108" s="247">
        <v>20000</v>
      </c>
      <c r="S108" s="130">
        <v>40000</v>
      </c>
      <c r="T108" s="504">
        <v>70000</v>
      </c>
      <c r="U108" s="374">
        <f t="shared" si="24"/>
        <v>1.75</v>
      </c>
      <c r="V108" s="129">
        <f t="shared" si="19"/>
        <v>166.66666666666669</v>
      </c>
      <c r="W108" s="129">
        <f t="shared" si="20"/>
        <v>60</v>
      </c>
      <c r="X108" s="129">
        <f t="shared" si="21"/>
        <v>66.66666666666666</v>
      </c>
    </row>
    <row r="109" spans="1:24" ht="15">
      <c r="A109" s="60" t="s">
        <v>413</v>
      </c>
      <c r="E109" s="1">
        <v>4</v>
      </c>
      <c r="I109" s="1">
        <v>112</v>
      </c>
      <c r="J109" s="23">
        <v>3294</v>
      </c>
      <c r="K109" s="30" t="s">
        <v>230</v>
      </c>
      <c r="L109" s="65"/>
      <c r="M109" s="24">
        <v>1649</v>
      </c>
      <c r="N109" s="24">
        <v>2600</v>
      </c>
      <c r="O109" s="28">
        <v>2500</v>
      </c>
      <c r="P109" s="28">
        <v>2500</v>
      </c>
      <c r="Q109" s="131">
        <v>2000</v>
      </c>
      <c r="R109" s="247">
        <v>2500</v>
      </c>
      <c r="S109" s="130">
        <v>2500</v>
      </c>
      <c r="T109" s="504">
        <v>2500</v>
      </c>
      <c r="U109" s="374">
        <f t="shared" si="24"/>
        <v>1</v>
      </c>
      <c r="V109" s="129">
        <f t="shared" si="19"/>
        <v>100</v>
      </c>
      <c r="W109" s="129">
        <f t="shared" si="20"/>
        <v>80</v>
      </c>
      <c r="X109" s="129">
        <f t="shared" si="21"/>
        <v>125</v>
      </c>
    </row>
    <row r="110" spans="1:24" ht="15">
      <c r="A110" s="60" t="s">
        <v>413</v>
      </c>
      <c r="C110" s="1">
        <v>2</v>
      </c>
      <c r="I110" s="1">
        <v>112</v>
      </c>
      <c r="J110" s="23">
        <v>3295</v>
      </c>
      <c r="K110" s="30" t="s">
        <v>483</v>
      </c>
      <c r="L110" s="65"/>
      <c r="M110" s="24"/>
      <c r="N110" s="24">
        <v>0</v>
      </c>
      <c r="O110" s="28">
        <v>0</v>
      </c>
      <c r="P110" s="28">
        <v>20000</v>
      </c>
      <c r="Q110" s="131">
        <v>0</v>
      </c>
      <c r="R110" s="247">
        <v>10000</v>
      </c>
      <c r="S110" s="130">
        <v>10000</v>
      </c>
      <c r="T110" s="504">
        <v>12000</v>
      </c>
      <c r="U110" s="374">
        <f t="shared" si="24"/>
        <v>1.2</v>
      </c>
      <c r="V110" s="129" t="e">
        <f t="shared" si="19"/>
        <v>#DIV/0!</v>
      </c>
      <c r="W110" s="129">
        <f t="shared" si="20"/>
        <v>0</v>
      </c>
      <c r="X110" s="129" t="e">
        <f t="shared" si="21"/>
        <v>#DIV/0!</v>
      </c>
    </row>
    <row r="111" spans="1:24" ht="15">
      <c r="A111" s="60" t="s">
        <v>413</v>
      </c>
      <c r="E111" s="1">
        <v>4</v>
      </c>
      <c r="I111" s="1">
        <v>112</v>
      </c>
      <c r="J111" s="23">
        <v>3299</v>
      </c>
      <c r="K111" s="23" t="s">
        <v>103</v>
      </c>
      <c r="L111" s="64"/>
      <c r="M111" s="24">
        <v>38283</v>
      </c>
      <c r="N111" s="24">
        <v>2974</v>
      </c>
      <c r="O111" s="28">
        <v>1000</v>
      </c>
      <c r="P111" s="28">
        <v>1000</v>
      </c>
      <c r="Q111" s="131">
        <v>7000</v>
      </c>
      <c r="R111" s="247">
        <v>1000</v>
      </c>
      <c r="S111" s="130">
        <v>5000</v>
      </c>
      <c r="T111" s="504">
        <v>5000</v>
      </c>
      <c r="U111" s="374">
        <f t="shared" si="24"/>
        <v>1</v>
      </c>
      <c r="V111" s="129">
        <f t="shared" si="19"/>
        <v>100</v>
      </c>
      <c r="W111" s="129">
        <f t="shared" si="20"/>
        <v>700</v>
      </c>
      <c r="X111" s="129">
        <f t="shared" si="21"/>
        <v>14.285714285714285</v>
      </c>
    </row>
    <row r="112" spans="1:24" ht="15">
      <c r="A112" s="60" t="s">
        <v>413</v>
      </c>
      <c r="I112" s="1">
        <v>112</v>
      </c>
      <c r="J112" s="23">
        <v>34</v>
      </c>
      <c r="K112" s="30" t="s">
        <v>43</v>
      </c>
      <c r="L112" s="29"/>
      <c r="M112" s="24">
        <f>M113+M114</f>
        <v>22586</v>
      </c>
      <c r="N112" s="24">
        <f>N113+N114</f>
        <v>21520</v>
      </c>
      <c r="O112" s="28">
        <v>22000</v>
      </c>
      <c r="P112" s="28">
        <f>P113+P114</f>
        <v>34000</v>
      </c>
      <c r="Q112" s="131">
        <f>Q113+Q114</f>
        <v>19000</v>
      </c>
      <c r="R112" s="247">
        <f>R113+R114</f>
        <v>27000</v>
      </c>
      <c r="S112" s="130">
        <f>S113+S114</f>
        <v>33000</v>
      </c>
      <c r="T112" s="504">
        <f>T113+T114</f>
        <v>35000</v>
      </c>
      <c r="U112" s="374">
        <f t="shared" si="24"/>
        <v>1.0606060606060606</v>
      </c>
      <c r="V112" s="129">
        <f t="shared" si="19"/>
        <v>154.54545454545453</v>
      </c>
      <c r="W112" s="129">
        <f t="shared" si="20"/>
        <v>55.88235294117647</v>
      </c>
      <c r="X112" s="129">
        <f t="shared" si="21"/>
        <v>142.10526315789474</v>
      </c>
    </row>
    <row r="113" spans="1:24" ht="15">
      <c r="A113" s="60" t="s">
        <v>413</v>
      </c>
      <c r="E113" s="1">
        <v>4</v>
      </c>
      <c r="I113" s="1">
        <v>112</v>
      </c>
      <c r="J113" s="23">
        <v>3431</v>
      </c>
      <c r="K113" s="23" t="s">
        <v>231</v>
      </c>
      <c r="L113" s="23"/>
      <c r="M113" s="24">
        <v>11538</v>
      </c>
      <c r="N113" s="24">
        <v>15284</v>
      </c>
      <c r="O113" s="28">
        <v>16000</v>
      </c>
      <c r="P113" s="28">
        <v>19000</v>
      </c>
      <c r="Q113" s="131">
        <v>13000</v>
      </c>
      <c r="R113" s="247">
        <v>19000</v>
      </c>
      <c r="S113" s="130">
        <v>25000</v>
      </c>
      <c r="T113" s="504">
        <v>25000</v>
      </c>
      <c r="U113" s="374">
        <f t="shared" si="24"/>
        <v>1</v>
      </c>
      <c r="V113" s="129">
        <f t="shared" si="19"/>
        <v>118.75</v>
      </c>
      <c r="W113" s="129">
        <f t="shared" si="20"/>
        <v>68.42105263157895</v>
      </c>
      <c r="X113" s="129">
        <f t="shared" si="21"/>
        <v>146.15384615384613</v>
      </c>
    </row>
    <row r="114" spans="1:24" ht="15">
      <c r="A114" s="60" t="s">
        <v>413</v>
      </c>
      <c r="E114" s="1">
        <v>4</v>
      </c>
      <c r="I114" s="1">
        <v>112</v>
      </c>
      <c r="J114" s="42">
        <v>3439</v>
      </c>
      <c r="K114" s="42" t="s">
        <v>45</v>
      </c>
      <c r="L114" s="42"/>
      <c r="M114" s="43">
        <v>11048</v>
      </c>
      <c r="N114" s="43">
        <v>6236</v>
      </c>
      <c r="O114" s="75">
        <v>6000</v>
      </c>
      <c r="P114" s="75">
        <v>15000</v>
      </c>
      <c r="Q114" s="151">
        <v>6000</v>
      </c>
      <c r="R114" s="459">
        <v>8000</v>
      </c>
      <c r="S114" s="152">
        <v>8000</v>
      </c>
      <c r="T114" s="511">
        <v>10000</v>
      </c>
      <c r="U114" s="374">
        <f t="shared" si="24"/>
        <v>1.25</v>
      </c>
      <c r="V114" s="176">
        <f t="shared" si="19"/>
        <v>250</v>
      </c>
      <c r="W114" s="176">
        <f t="shared" si="20"/>
        <v>40</v>
      </c>
      <c r="X114" s="176">
        <f t="shared" si="21"/>
        <v>133.33333333333331</v>
      </c>
    </row>
    <row r="115" spans="1:24" ht="15.75">
      <c r="A115" s="60" t="s">
        <v>413</v>
      </c>
      <c r="I115" s="1">
        <v>112</v>
      </c>
      <c r="J115" s="64">
        <v>514</v>
      </c>
      <c r="K115" s="64" t="s">
        <v>581</v>
      </c>
      <c r="L115" s="67"/>
      <c r="M115" s="81"/>
      <c r="N115" s="81">
        <f>N116+N117</f>
        <v>1255</v>
      </c>
      <c r="O115" s="81">
        <f>O116+O117</f>
        <v>0</v>
      </c>
      <c r="P115" s="81">
        <f>P116+P117+P118+P119</f>
        <v>4100</v>
      </c>
      <c r="Q115" s="81">
        <f>Q116+Q117</f>
        <v>0</v>
      </c>
      <c r="R115" s="80">
        <f>R116+R117</f>
        <v>0</v>
      </c>
      <c r="S115" s="80">
        <f>S116+S117</f>
        <v>2700</v>
      </c>
      <c r="T115" s="485">
        <f>T116+T117</f>
        <v>5700</v>
      </c>
      <c r="U115" s="374">
        <f t="shared" si="24"/>
        <v>2.111111111111111</v>
      </c>
      <c r="V115" s="129"/>
      <c r="W115" s="129"/>
      <c r="X115" s="129"/>
    </row>
    <row r="116" spans="1:24" ht="15.75" thickBot="1">
      <c r="A116" s="60" t="s">
        <v>413</v>
      </c>
      <c r="C116" s="1">
        <v>2</v>
      </c>
      <c r="I116" s="1">
        <v>112</v>
      </c>
      <c r="J116" s="23">
        <v>5141</v>
      </c>
      <c r="K116" s="23" t="s">
        <v>582</v>
      </c>
      <c r="L116" s="23"/>
      <c r="M116" s="24"/>
      <c r="N116" s="24">
        <v>255</v>
      </c>
      <c r="O116" s="24">
        <v>0</v>
      </c>
      <c r="P116" s="24">
        <v>0</v>
      </c>
      <c r="Q116" s="24">
        <v>0</v>
      </c>
      <c r="R116" s="247">
        <v>0</v>
      </c>
      <c r="S116" s="28">
        <v>2700</v>
      </c>
      <c r="T116" s="486">
        <v>5700</v>
      </c>
      <c r="U116" s="374">
        <f t="shared" si="24"/>
        <v>2.111111111111111</v>
      </c>
      <c r="V116" s="129"/>
      <c r="W116" s="129"/>
      <c r="X116" s="129"/>
    </row>
    <row r="117" spans="1:24" ht="15.75" hidden="1" thickBot="1">
      <c r="A117" s="60" t="s">
        <v>413</v>
      </c>
      <c r="C117" s="1">
        <v>2</v>
      </c>
      <c r="I117" s="1">
        <v>112</v>
      </c>
      <c r="J117" s="23">
        <v>3811</v>
      </c>
      <c r="K117" s="23" t="s">
        <v>371</v>
      </c>
      <c r="L117" s="23"/>
      <c r="M117" s="24"/>
      <c r="N117" s="24">
        <v>1000</v>
      </c>
      <c r="O117" s="24">
        <v>0</v>
      </c>
      <c r="P117" s="24">
        <v>1000</v>
      </c>
      <c r="Q117" s="24">
        <v>0</v>
      </c>
      <c r="R117" s="80">
        <v>0</v>
      </c>
      <c r="S117" s="28">
        <v>0</v>
      </c>
      <c r="T117" s="486">
        <v>0</v>
      </c>
      <c r="U117" s="374" t="e">
        <f>S117/R117</f>
        <v>#DIV/0!</v>
      </c>
      <c r="V117" s="177"/>
      <c r="W117" s="177"/>
      <c r="X117" s="177"/>
    </row>
    <row r="118" spans="1:24" ht="15.75" hidden="1" thickBot="1">
      <c r="A118" s="60" t="s">
        <v>413</v>
      </c>
      <c r="C118" s="1">
        <v>2</v>
      </c>
      <c r="I118" s="1">
        <v>112</v>
      </c>
      <c r="J118" s="23">
        <v>3811</v>
      </c>
      <c r="K118" s="23" t="s">
        <v>481</v>
      </c>
      <c r="L118" s="23"/>
      <c r="M118" s="24"/>
      <c r="N118" s="24">
        <v>0</v>
      </c>
      <c r="O118" s="24">
        <v>0</v>
      </c>
      <c r="P118" s="24">
        <v>2500</v>
      </c>
      <c r="Q118" s="24"/>
      <c r="R118" s="80">
        <v>0</v>
      </c>
      <c r="S118" s="28">
        <v>0</v>
      </c>
      <c r="T118" s="486">
        <v>0</v>
      </c>
      <c r="U118" s="374" t="e">
        <f>S118/R118</f>
        <v>#DIV/0!</v>
      </c>
      <c r="V118" s="178"/>
      <c r="W118" s="178"/>
      <c r="X118" s="178"/>
    </row>
    <row r="119" spans="1:24" ht="15.75" hidden="1" thickBot="1">
      <c r="A119" s="60" t="s">
        <v>413</v>
      </c>
      <c r="C119" s="1">
        <v>2</v>
      </c>
      <c r="I119" s="1">
        <v>112</v>
      </c>
      <c r="J119" s="94">
        <v>3811</v>
      </c>
      <c r="K119" s="94" t="s">
        <v>482</v>
      </c>
      <c r="L119" s="94"/>
      <c r="M119" s="95"/>
      <c r="N119" s="95">
        <v>0</v>
      </c>
      <c r="O119" s="95">
        <v>0</v>
      </c>
      <c r="P119" s="95">
        <v>600</v>
      </c>
      <c r="Q119" s="95"/>
      <c r="R119" s="452">
        <v>0</v>
      </c>
      <c r="S119" s="115">
        <v>0</v>
      </c>
      <c r="T119" s="519">
        <v>0</v>
      </c>
      <c r="U119" s="382" t="e">
        <f>S119/R119</f>
        <v>#DIV/0!</v>
      </c>
      <c r="V119" s="178"/>
      <c r="W119" s="178"/>
      <c r="X119" s="178"/>
    </row>
    <row r="120" spans="10:24" ht="15.75">
      <c r="J120" s="179"/>
      <c r="K120" s="179" t="s">
        <v>316</v>
      </c>
      <c r="L120" s="179"/>
      <c r="M120" s="180">
        <f aca="true" t="shared" si="27" ref="M120:R120">M62</f>
        <v>1456776</v>
      </c>
      <c r="N120" s="180">
        <f>N62</f>
        <v>1391816</v>
      </c>
      <c r="O120" s="180">
        <f t="shared" si="27"/>
        <v>1462000</v>
      </c>
      <c r="P120" s="180">
        <f t="shared" si="27"/>
        <v>1546227</v>
      </c>
      <c r="Q120" s="181">
        <f>Q62</f>
        <v>1921242</v>
      </c>
      <c r="R120" s="180">
        <f t="shared" si="27"/>
        <v>1339100</v>
      </c>
      <c r="S120" s="181">
        <f>S62</f>
        <v>1704559</v>
      </c>
      <c r="T120" s="520">
        <f>T62</f>
        <v>1897001</v>
      </c>
      <c r="U120" s="383">
        <f>T120/S120</f>
        <v>1.1128984095006391</v>
      </c>
      <c r="V120" s="182"/>
      <c r="W120" s="182"/>
      <c r="X120" s="182"/>
    </row>
    <row r="121" spans="10:24" ht="15.75">
      <c r="J121" s="183"/>
      <c r="K121" s="183"/>
      <c r="L121" s="183"/>
      <c r="M121" s="184"/>
      <c r="N121" s="184"/>
      <c r="O121" s="184"/>
      <c r="P121" s="108"/>
      <c r="Q121" s="185"/>
      <c r="R121" s="184"/>
      <c r="S121" s="146"/>
      <c r="T121" s="509"/>
      <c r="U121" s="378"/>
      <c r="V121" s="186"/>
      <c r="W121" s="186"/>
      <c r="X121" s="186"/>
    </row>
    <row r="122" spans="1:24" ht="15">
      <c r="A122" s="8" t="s">
        <v>414</v>
      </c>
      <c r="B122" s="8"/>
      <c r="C122" s="8"/>
      <c r="D122" s="8"/>
      <c r="E122" s="8"/>
      <c r="F122" s="8"/>
      <c r="G122" s="8"/>
      <c r="H122" s="8"/>
      <c r="I122" s="8">
        <v>112</v>
      </c>
      <c r="J122" s="8" t="s">
        <v>136</v>
      </c>
      <c r="K122" s="8" t="s">
        <v>277</v>
      </c>
      <c r="L122" s="8"/>
      <c r="M122" s="16"/>
      <c r="N122" s="16"/>
      <c r="O122" s="16"/>
      <c r="P122" s="16"/>
      <c r="Q122" s="143"/>
      <c r="R122" s="142"/>
      <c r="S122" s="143"/>
      <c r="T122" s="521"/>
      <c r="U122" s="372"/>
      <c r="V122" s="144"/>
      <c r="W122" s="144"/>
      <c r="X122" s="144"/>
    </row>
    <row r="123" spans="1:24" ht="15.75">
      <c r="A123" s="60" t="s">
        <v>414</v>
      </c>
      <c r="I123" s="1">
        <v>112</v>
      </c>
      <c r="J123" s="67">
        <v>3</v>
      </c>
      <c r="K123" s="67" t="s">
        <v>7</v>
      </c>
      <c r="L123" s="67"/>
      <c r="M123" s="81">
        <f aca="true" t="shared" si="28" ref="M123:T123">M124</f>
        <v>52528</v>
      </c>
      <c r="N123" s="81">
        <f t="shared" si="28"/>
        <v>35910</v>
      </c>
      <c r="O123" s="80">
        <f t="shared" si="28"/>
        <v>3500</v>
      </c>
      <c r="P123" s="80">
        <f t="shared" si="28"/>
        <v>12500</v>
      </c>
      <c r="Q123" s="127">
        <f t="shared" si="28"/>
        <v>10000</v>
      </c>
      <c r="R123" s="127">
        <f t="shared" si="28"/>
        <v>10000</v>
      </c>
      <c r="S123" s="128">
        <f t="shared" si="28"/>
        <v>30000</v>
      </c>
      <c r="T123" s="503">
        <f t="shared" si="28"/>
        <v>65000</v>
      </c>
      <c r="U123" s="384">
        <f>T123/S123</f>
        <v>2.1666666666666665</v>
      </c>
      <c r="V123" s="129">
        <f aca="true" t="shared" si="29" ref="V123:X127">P123/O123*100</f>
        <v>357.14285714285717</v>
      </c>
      <c r="W123" s="129">
        <f t="shared" si="29"/>
        <v>80</v>
      </c>
      <c r="X123" s="129">
        <f t="shared" si="29"/>
        <v>100</v>
      </c>
    </row>
    <row r="124" spans="1:24" ht="15">
      <c r="A124" s="60" t="s">
        <v>414</v>
      </c>
      <c r="I124" s="1">
        <v>112</v>
      </c>
      <c r="J124" s="23">
        <v>32</v>
      </c>
      <c r="K124" s="30" t="s">
        <v>38</v>
      </c>
      <c r="L124" s="29"/>
      <c r="M124" s="24">
        <f>M125+M127</f>
        <v>52528</v>
      </c>
      <c r="N124" s="24">
        <f>N125+N127</f>
        <v>35910</v>
      </c>
      <c r="O124" s="28">
        <f>O125+O127</f>
        <v>3500</v>
      </c>
      <c r="P124" s="28">
        <f>P125</f>
        <v>12500</v>
      </c>
      <c r="Q124" s="131">
        <f>Q125+Q127</f>
        <v>10000</v>
      </c>
      <c r="R124" s="458">
        <f>R125+R127+R126</f>
        <v>10000</v>
      </c>
      <c r="S124" s="130">
        <f>S125+S127+S126</f>
        <v>30000</v>
      </c>
      <c r="T124" s="504">
        <f>T125+T127+T126</f>
        <v>65000</v>
      </c>
      <c r="U124" s="396">
        <f aca="true" t="shared" si="30" ref="U124:U130">T124/S124</f>
        <v>2.1666666666666665</v>
      </c>
      <c r="V124" s="129">
        <f t="shared" si="29"/>
        <v>357.14285714285717</v>
      </c>
      <c r="W124" s="129">
        <f t="shared" si="29"/>
        <v>80</v>
      </c>
      <c r="X124" s="129">
        <f t="shared" si="29"/>
        <v>100</v>
      </c>
    </row>
    <row r="125" spans="1:24" ht="15" hidden="1">
      <c r="A125" s="60" t="s">
        <v>414</v>
      </c>
      <c r="C125" s="1">
        <v>2</v>
      </c>
      <c r="D125" s="1">
        <v>3</v>
      </c>
      <c r="E125" s="1">
        <v>4</v>
      </c>
      <c r="I125" s="1">
        <v>112</v>
      </c>
      <c r="J125" s="66">
        <v>323</v>
      </c>
      <c r="K125" s="66" t="s">
        <v>41</v>
      </c>
      <c r="L125" s="66"/>
      <c r="M125" s="24">
        <v>52528</v>
      </c>
      <c r="N125" s="24">
        <v>35910</v>
      </c>
      <c r="O125" s="28">
        <v>3500</v>
      </c>
      <c r="P125" s="28">
        <f>P126</f>
        <v>12500</v>
      </c>
      <c r="Q125" s="131">
        <v>10000</v>
      </c>
      <c r="R125" s="247">
        <v>0</v>
      </c>
      <c r="S125" s="130">
        <v>0</v>
      </c>
      <c r="T125" s="504">
        <v>0</v>
      </c>
      <c r="U125" s="396" t="e">
        <f t="shared" si="30"/>
        <v>#DIV/0!</v>
      </c>
      <c r="V125" s="129">
        <f t="shared" si="29"/>
        <v>357.14285714285717</v>
      </c>
      <c r="W125" s="129">
        <f t="shared" si="29"/>
        <v>80</v>
      </c>
      <c r="X125" s="129">
        <f t="shared" si="29"/>
        <v>0</v>
      </c>
    </row>
    <row r="126" spans="1:24" ht="15">
      <c r="A126" s="60" t="s">
        <v>414</v>
      </c>
      <c r="C126" s="1">
        <v>2</v>
      </c>
      <c r="E126" s="1">
        <v>4</v>
      </c>
      <c r="I126" s="1">
        <v>112</v>
      </c>
      <c r="J126" s="23">
        <v>3232</v>
      </c>
      <c r="K126" s="23" t="s">
        <v>484</v>
      </c>
      <c r="L126" s="23"/>
      <c r="M126" s="24"/>
      <c r="N126" s="24">
        <v>0</v>
      </c>
      <c r="O126" s="28">
        <v>0</v>
      </c>
      <c r="P126" s="28">
        <v>12500</v>
      </c>
      <c r="Q126" s="131">
        <v>0</v>
      </c>
      <c r="R126" s="247">
        <v>10000</v>
      </c>
      <c r="S126" s="130">
        <v>30000</v>
      </c>
      <c r="T126" s="504">
        <v>65000</v>
      </c>
      <c r="U126" s="396">
        <f t="shared" si="30"/>
        <v>2.1666666666666665</v>
      </c>
      <c r="V126" s="129"/>
      <c r="W126" s="129"/>
      <c r="X126" s="129"/>
    </row>
    <row r="127" spans="1:24" ht="15" hidden="1">
      <c r="A127" s="60" t="s">
        <v>414</v>
      </c>
      <c r="I127" s="1">
        <v>112</v>
      </c>
      <c r="J127" s="66">
        <v>329</v>
      </c>
      <c r="K127" s="66" t="s">
        <v>87</v>
      </c>
      <c r="L127" s="66"/>
      <c r="M127" s="24">
        <v>0</v>
      </c>
      <c r="N127" s="24">
        <v>0</v>
      </c>
      <c r="O127" s="28">
        <v>0</v>
      </c>
      <c r="P127" s="28">
        <v>0</v>
      </c>
      <c r="Q127" s="131">
        <v>0</v>
      </c>
      <c r="R127" s="247">
        <v>0</v>
      </c>
      <c r="S127" s="130">
        <v>0</v>
      </c>
      <c r="T127" s="504">
        <v>0</v>
      </c>
      <c r="U127" s="396" t="e">
        <f t="shared" si="30"/>
        <v>#DIV/0!</v>
      </c>
      <c r="V127" s="129" t="e">
        <f t="shared" si="29"/>
        <v>#DIV/0!</v>
      </c>
      <c r="W127" s="129" t="e">
        <f t="shared" si="29"/>
        <v>#DIV/0!</v>
      </c>
      <c r="X127" s="129" t="e">
        <f t="shared" si="29"/>
        <v>#DIV/0!</v>
      </c>
    </row>
    <row r="128" spans="1:24" ht="15">
      <c r="A128" s="60" t="s">
        <v>414</v>
      </c>
      <c r="I128" s="1">
        <v>112</v>
      </c>
      <c r="J128" s="187">
        <v>4</v>
      </c>
      <c r="K128" s="187" t="s">
        <v>8</v>
      </c>
      <c r="L128" s="187"/>
      <c r="M128" s="56"/>
      <c r="N128" s="56">
        <f aca="true" t="shared" si="31" ref="N128:T128">N129</f>
        <v>0</v>
      </c>
      <c r="O128" s="56">
        <f t="shared" si="31"/>
        <v>0</v>
      </c>
      <c r="P128" s="188">
        <f t="shared" si="31"/>
        <v>395271</v>
      </c>
      <c r="Q128" s="188">
        <f t="shared" si="31"/>
        <v>0</v>
      </c>
      <c r="R128" s="460">
        <f t="shared" si="31"/>
        <v>80000</v>
      </c>
      <c r="S128" s="190">
        <f t="shared" si="31"/>
        <v>96359</v>
      </c>
      <c r="T128" s="522">
        <f t="shared" si="31"/>
        <v>96359</v>
      </c>
      <c r="U128" s="396">
        <f t="shared" si="30"/>
        <v>1</v>
      </c>
      <c r="V128" s="134"/>
      <c r="W128" s="134"/>
      <c r="X128" s="134"/>
    </row>
    <row r="129" spans="1:24" ht="15">
      <c r="A129" s="60" t="s">
        <v>414</v>
      </c>
      <c r="I129" s="1">
        <v>112</v>
      </c>
      <c r="J129" s="23">
        <v>42</v>
      </c>
      <c r="K129" s="23" t="s">
        <v>485</v>
      </c>
      <c r="L129" s="23"/>
      <c r="M129" s="24"/>
      <c r="N129" s="24">
        <f>N130+N132</f>
        <v>0</v>
      </c>
      <c r="O129" s="24">
        <f>O130+O132</f>
        <v>0</v>
      </c>
      <c r="P129" s="24">
        <f>P130+P132+P131</f>
        <v>395271</v>
      </c>
      <c r="Q129" s="131">
        <v>0</v>
      </c>
      <c r="R129" s="247">
        <f>R130+R131+R132</f>
        <v>80000</v>
      </c>
      <c r="S129" s="130">
        <f>S130+S131+S132</f>
        <v>96359</v>
      </c>
      <c r="T129" s="504">
        <f>T130+T131+T132</f>
        <v>96359</v>
      </c>
      <c r="U129" s="396">
        <f t="shared" si="30"/>
        <v>1</v>
      </c>
      <c r="V129" s="134"/>
      <c r="W129" s="134"/>
      <c r="X129" s="134"/>
    </row>
    <row r="130" spans="1:24" ht="15.75" thickBot="1">
      <c r="A130" s="60" t="s">
        <v>414</v>
      </c>
      <c r="C130" s="1">
        <v>2</v>
      </c>
      <c r="E130" s="1">
        <v>4</v>
      </c>
      <c r="I130" s="1">
        <v>112</v>
      </c>
      <c r="J130" s="23">
        <v>4212</v>
      </c>
      <c r="K130" s="23" t="s">
        <v>486</v>
      </c>
      <c r="L130" s="23"/>
      <c r="M130" s="24"/>
      <c r="N130" s="24">
        <v>0</v>
      </c>
      <c r="O130" s="24">
        <v>0</v>
      </c>
      <c r="P130" s="24">
        <v>355074</v>
      </c>
      <c r="Q130" s="131">
        <v>0</v>
      </c>
      <c r="R130" s="247">
        <v>80000</v>
      </c>
      <c r="S130" s="130">
        <v>96359</v>
      </c>
      <c r="T130" s="504">
        <v>96359</v>
      </c>
      <c r="U130" s="396">
        <f t="shared" si="30"/>
        <v>1</v>
      </c>
      <c r="V130" s="134"/>
      <c r="W130" s="134"/>
      <c r="X130" s="134"/>
    </row>
    <row r="131" spans="1:24" ht="15.75" hidden="1" thickBot="1">
      <c r="A131" s="60" t="s">
        <v>414</v>
      </c>
      <c r="C131" s="1">
        <v>2</v>
      </c>
      <c r="E131" s="1">
        <v>4</v>
      </c>
      <c r="J131" s="55">
        <v>4212</v>
      </c>
      <c r="K131" s="55" t="s">
        <v>510</v>
      </c>
      <c r="L131" s="55"/>
      <c r="M131" s="56"/>
      <c r="N131" s="56">
        <v>0</v>
      </c>
      <c r="O131" s="56">
        <v>0</v>
      </c>
      <c r="P131" s="56">
        <v>30000</v>
      </c>
      <c r="Q131" s="191">
        <v>0</v>
      </c>
      <c r="R131" s="189">
        <v>0</v>
      </c>
      <c r="S131" s="190">
        <v>0</v>
      </c>
      <c r="T131" s="522">
        <v>0</v>
      </c>
      <c r="U131" s="385" t="e">
        <f>S131/R131</f>
        <v>#DIV/0!</v>
      </c>
      <c r="V131" s="134"/>
      <c r="W131" s="134"/>
      <c r="X131" s="134"/>
    </row>
    <row r="132" spans="1:24" ht="15.75" hidden="1" thickBot="1">
      <c r="A132" s="60" t="s">
        <v>414</v>
      </c>
      <c r="C132" s="1">
        <v>2</v>
      </c>
      <c r="E132" s="1">
        <v>4</v>
      </c>
      <c r="J132" s="55">
        <v>4227</v>
      </c>
      <c r="K132" s="55" t="s">
        <v>487</v>
      </c>
      <c r="L132" s="55"/>
      <c r="M132" s="56"/>
      <c r="N132" s="56">
        <v>0</v>
      </c>
      <c r="O132" s="56">
        <v>0</v>
      </c>
      <c r="P132" s="56">
        <v>10197</v>
      </c>
      <c r="Q132" s="191">
        <v>0</v>
      </c>
      <c r="R132" s="189">
        <v>0</v>
      </c>
      <c r="S132" s="190">
        <v>0</v>
      </c>
      <c r="T132" s="523">
        <v>0</v>
      </c>
      <c r="U132" s="386" t="e">
        <f>S132/R132</f>
        <v>#DIV/0!</v>
      </c>
      <c r="V132" s="134"/>
      <c r="W132" s="134"/>
      <c r="X132" s="134"/>
    </row>
    <row r="133" spans="10:24" ht="15.75">
      <c r="J133" s="179"/>
      <c r="K133" s="179" t="s">
        <v>316</v>
      </c>
      <c r="L133" s="179"/>
      <c r="M133" s="180">
        <f>M123</f>
        <v>52528</v>
      </c>
      <c r="N133" s="180">
        <f>N123+N128</f>
        <v>35910</v>
      </c>
      <c r="O133" s="180">
        <f>O123+O128</f>
        <v>3500</v>
      </c>
      <c r="P133" s="180">
        <f>P123+P128</f>
        <v>407771</v>
      </c>
      <c r="Q133" s="181">
        <f>Q123</f>
        <v>10000</v>
      </c>
      <c r="R133" s="180">
        <f>R123+R128</f>
        <v>90000</v>
      </c>
      <c r="S133" s="181">
        <f>S123+S128</f>
        <v>126359</v>
      </c>
      <c r="T133" s="520">
        <f>T123+T128</f>
        <v>161359</v>
      </c>
      <c r="U133" s="387">
        <f>T133/S133</f>
        <v>1.2769885801565382</v>
      </c>
      <c r="V133" s="182"/>
      <c r="W133" s="182"/>
      <c r="X133" s="182"/>
    </row>
    <row r="134" spans="10:24" ht="15.75">
      <c r="J134" s="183"/>
      <c r="K134" s="183"/>
      <c r="L134" s="183"/>
      <c r="M134" s="184"/>
      <c r="N134" s="184"/>
      <c r="O134" s="184"/>
      <c r="P134" s="108"/>
      <c r="Q134" s="185"/>
      <c r="R134" s="184"/>
      <c r="S134" s="146"/>
      <c r="T134" s="509"/>
      <c r="U134" s="378"/>
      <c r="V134" s="186"/>
      <c r="W134" s="186"/>
      <c r="X134" s="186"/>
    </row>
    <row r="135" spans="1:25" s="19" customFormat="1" ht="15">
      <c r="A135" s="8" t="s">
        <v>415</v>
      </c>
      <c r="B135" s="8"/>
      <c r="C135" s="8"/>
      <c r="D135" s="8"/>
      <c r="E135" s="8"/>
      <c r="F135" s="8"/>
      <c r="G135" s="8"/>
      <c r="H135" s="8"/>
      <c r="I135" s="8">
        <v>112</v>
      </c>
      <c r="J135" s="8" t="s">
        <v>136</v>
      </c>
      <c r="K135" s="8" t="s">
        <v>268</v>
      </c>
      <c r="L135" s="8"/>
      <c r="M135" s="16"/>
      <c r="N135" s="16"/>
      <c r="O135" s="16"/>
      <c r="P135" s="16"/>
      <c r="Q135" s="143"/>
      <c r="R135" s="142"/>
      <c r="S135" s="143"/>
      <c r="T135" s="521"/>
      <c r="U135" s="372"/>
      <c r="V135" s="144"/>
      <c r="W135" s="144"/>
      <c r="X135" s="144"/>
      <c r="Y135" s="172"/>
    </row>
    <row r="136" spans="1:24" ht="15.75">
      <c r="A136" s="60" t="s">
        <v>415</v>
      </c>
      <c r="I136" s="1">
        <v>112</v>
      </c>
      <c r="J136" s="67">
        <v>3</v>
      </c>
      <c r="K136" s="67" t="s">
        <v>7</v>
      </c>
      <c r="L136" s="67"/>
      <c r="M136" s="81">
        <f>M137+M138</f>
        <v>0</v>
      </c>
      <c r="N136" s="81">
        <f>N137+N138</f>
        <v>0</v>
      </c>
      <c r="O136" s="80">
        <f>O137+O138</f>
        <v>10000</v>
      </c>
      <c r="P136" s="80">
        <f>P137+P138</f>
        <v>11000</v>
      </c>
      <c r="Q136" s="127">
        <f>Q137+Q138</f>
        <v>10000</v>
      </c>
      <c r="R136" s="80">
        <f aca="true" t="shared" si="32" ref="R136:T137">R137</f>
        <v>10000</v>
      </c>
      <c r="S136" s="128">
        <f t="shared" si="32"/>
        <v>10000</v>
      </c>
      <c r="T136" s="503">
        <f t="shared" si="32"/>
        <v>10000</v>
      </c>
      <c r="U136" s="384">
        <f>T136/S136</f>
        <v>1</v>
      </c>
      <c r="V136" s="129">
        <f aca="true" t="shared" si="33" ref="V136:X138">P136/O136*100</f>
        <v>110.00000000000001</v>
      </c>
      <c r="W136" s="129">
        <f t="shared" si="33"/>
        <v>90.9090909090909</v>
      </c>
      <c r="X136" s="129">
        <f t="shared" si="33"/>
        <v>100</v>
      </c>
    </row>
    <row r="137" spans="1:24" ht="15">
      <c r="A137" s="60" t="s">
        <v>415</v>
      </c>
      <c r="I137" s="1">
        <v>112</v>
      </c>
      <c r="J137" s="23">
        <v>38</v>
      </c>
      <c r="K137" s="30" t="s">
        <v>269</v>
      </c>
      <c r="L137" s="106"/>
      <c r="M137" s="24">
        <v>0</v>
      </c>
      <c r="N137" s="24">
        <v>0</v>
      </c>
      <c r="O137" s="28">
        <v>0</v>
      </c>
      <c r="P137" s="28">
        <v>0</v>
      </c>
      <c r="Q137" s="131">
        <v>0</v>
      </c>
      <c r="R137" s="461">
        <f t="shared" si="32"/>
        <v>10000</v>
      </c>
      <c r="S137" s="130">
        <f t="shared" si="32"/>
        <v>10000</v>
      </c>
      <c r="T137" s="504">
        <f t="shared" si="32"/>
        <v>10000</v>
      </c>
      <c r="U137" s="396">
        <f>T137/S137</f>
        <v>1</v>
      </c>
      <c r="V137" s="129" t="e">
        <f t="shared" si="33"/>
        <v>#DIV/0!</v>
      </c>
      <c r="W137" s="129" t="e">
        <f t="shared" si="33"/>
        <v>#DIV/0!</v>
      </c>
      <c r="X137" s="129" t="e">
        <f t="shared" si="33"/>
        <v>#DIV/0!</v>
      </c>
    </row>
    <row r="138" spans="1:24" ht="15.75" thickBot="1">
      <c r="A138" s="60" t="s">
        <v>415</v>
      </c>
      <c r="E138" s="1">
        <v>4</v>
      </c>
      <c r="I138" s="1">
        <v>112</v>
      </c>
      <c r="J138" s="23">
        <v>3831</v>
      </c>
      <c r="K138" s="23" t="s">
        <v>268</v>
      </c>
      <c r="L138" s="23"/>
      <c r="M138" s="24">
        <v>0</v>
      </c>
      <c r="N138" s="24">
        <v>0</v>
      </c>
      <c r="O138" s="28">
        <v>10000</v>
      </c>
      <c r="P138" s="28">
        <v>11000</v>
      </c>
      <c r="Q138" s="131">
        <v>10000</v>
      </c>
      <c r="R138" s="247">
        <v>10000</v>
      </c>
      <c r="S138" s="130">
        <v>10000</v>
      </c>
      <c r="T138" s="511">
        <v>10000</v>
      </c>
      <c r="U138" s="396">
        <f>T138/S138</f>
        <v>1</v>
      </c>
      <c r="V138" s="129">
        <f t="shared" si="33"/>
        <v>110.00000000000001</v>
      </c>
      <c r="W138" s="129">
        <f t="shared" si="33"/>
        <v>90.9090909090909</v>
      </c>
      <c r="X138" s="129">
        <f t="shared" si="33"/>
        <v>100</v>
      </c>
    </row>
    <row r="139" spans="10:24" ht="15.75">
      <c r="J139" s="179"/>
      <c r="K139" s="179" t="s">
        <v>316</v>
      </c>
      <c r="L139" s="179"/>
      <c r="M139" s="180">
        <f aca="true" t="shared" si="34" ref="M139:R139">M136</f>
        <v>0</v>
      </c>
      <c r="N139" s="180">
        <f t="shared" si="34"/>
        <v>0</v>
      </c>
      <c r="O139" s="180">
        <f t="shared" si="34"/>
        <v>10000</v>
      </c>
      <c r="P139" s="180">
        <f t="shared" si="34"/>
        <v>11000</v>
      </c>
      <c r="Q139" s="181">
        <f>Q136</f>
        <v>10000</v>
      </c>
      <c r="R139" s="180">
        <f t="shared" si="34"/>
        <v>10000</v>
      </c>
      <c r="S139" s="181">
        <f>S136</f>
        <v>10000</v>
      </c>
      <c r="T139" s="520">
        <f>T136</f>
        <v>10000</v>
      </c>
      <c r="U139" s="387">
        <f>T139/S139</f>
        <v>1</v>
      </c>
      <c r="V139" s="182"/>
      <c r="W139" s="182"/>
      <c r="X139" s="182"/>
    </row>
    <row r="140" spans="10:24" ht="15.75" hidden="1">
      <c r="J140" s="183"/>
      <c r="K140" s="183"/>
      <c r="L140" s="183"/>
      <c r="M140" s="184"/>
      <c r="N140" s="184"/>
      <c r="O140" s="184"/>
      <c r="P140" s="108"/>
      <c r="Q140" s="185"/>
      <c r="R140" s="184"/>
      <c r="S140" s="146"/>
      <c r="T140" s="509"/>
      <c r="U140" s="378"/>
      <c r="V140" s="186"/>
      <c r="W140" s="186"/>
      <c r="X140" s="186"/>
    </row>
    <row r="141" spans="1:25" s="96" customFormat="1" ht="15" hidden="1">
      <c r="A141" s="96" t="s">
        <v>416</v>
      </c>
      <c r="I141" s="96">
        <v>112</v>
      </c>
      <c r="J141" s="96" t="s">
        <v>136</v>
      </c>
      <c r="K141" s="96" t="s">
        <v>142</v>
      </c>
      <c r="M141" s="97"/>
      <c r="N141" s="97"/>
      <c r="O141" s="97"/>
      <c r="P141" s="97"/>
      <c r="Q141" s="192"/>
      <c r="R141" s="453"/>
      <c r="S141" s="163"/>
      <c r="T141" s="514"/>
      <c r="U141" s="365"/>
      <c r="V141" s="193"/>
      <c r="W141" s="193"/>
      <c r="X141" s="193"/>
      <c r="Y141" s="193"/>
    </row>
    <row r="142" spans="1:25" s="96" customFormat="1" ht="15.75" hidden="1">
      <c r="A142" s="96" t="s">
        <v>416</v>
      </c>
      <c r="I142" s="96">
        <v>112</v>
      </c>
      <c r="J142" s="194">
        <v>3</v>
      </c>
      <c r="K142" s="194" t="s">
        <v>7</v>
      </c>
      <c r="L142" s="194"/>
      <c r="M142" s="195">
        <f aca="true" t="shared" si="35" ref="M142:R142">M143+M144</f>
        <v>10000</v>
      </c>
      <c r="N142" s="195">
        <f t="shared" si="35"/>
        <v>0</v>
      </c>
      <c r="O142" s="195">
        <f t="shared" si="35"/>
        <v>10000</v>
      </c>
      <c r="P142" s="195">
        <f t="shared" si="35"/>
        <v>0</v>
      </c>
      <c r="Q142" s="196">
        <f>Q143+Q144</f>
        <v>0</v>
      </c>
      <c r="R142" s="195">
        <f t="shared" si="35"/>
        <v>0</v>
      </c>
      <c r="S142" s="128">
        <f>S143+S144</f>
        <v>0</v>
      </c>
      <c r="T142" s="503">
        <f>T143+T144</f>
        <v>0</v>
      </c>
      <c r="U142" s="384">
        <f>U143+U144</f>
        <v>0</v>
      </c>
      <c r="V142" s="197">
        <f aca="true" t="shared" si="36" ref="V142:X144">P142/O142*100</f>
        <v>0</v>
      </c>
      <c r="W142" s="197" t="e">
        <f t="shared" si="36"/>
        <v>#DIV/0!</v>
      </c>
      <c r="X142" s="197" t="e">
        <f t="shared" si="36"/>
        <v>#DIV/0!</v>
      </c>
      <c r="Y142" s="193"/>
    </row>
    <row r="143" spans="1:25" s="96" customFormat="1" ht="15" hidden="1">
      <c r="A143" s="96" t="s">
        <v>416</v>
      </c>
      <c r="I143" s="96">
        <v>112</v>
      </c>
      <c r="J143" s="98">
        <v>38</v>
      </c>
      <c r="K143" s="98" t="s">
        <v>49</v>
      </c>
      <c r="L143" s="98"/>
      <c r="M143" s="99">
        <v>0</v>
      </c>
      <c r="N143" s="99">
        <v>0</v>
      </c>
      <c r="O143" s="99">
        <v>0</v>
      </c>
      <c r="P143" s="99">
        <v>0</v>
      </c>
      <c r="Q143" s="198">
        <v>0</v>
      </c>
      <c r="R143" s="195">
        <v>0</v>
      </c>
      <c r="S143" s="130">
        <v>0</v>
      </c>
      <c r="T143" s="504">
        <v>0</v>
      </c>
      <c r="U143" s="385">
        <v>0</v>
      </c>
      <c r="V143" s="197" t="e">
        <f t="shared" si="36"/>
        <v>#DIV/0!</v>
      </c>
      <c r="W143" s="197" t="e">
        <f t="shared" si="36"/>
        <v>#DIV/0!</v>
      </c>
      <c r="X143" s="197" t="e">
        <f t="shared" si="36"/>
        <v>#DIV/0!</v>
      </c>
      <c r="Y143" s="193"/>
    </row>
    <row r="144" spans="1:25" s="96" customFormat="1" ht="15" hidden="1">
      <c r="A144" s="96" t="s">
        <v>416</v>
      </c>
      <c r="E144" s="96">
        <v>4</v>
      </c>
      <c r="I144" s="96">
        <v>112</v>
      </c>
      <c r="J144" s="98">
        <v>3851</v>
      </c>
      <c r="K144" s="98" t="s">
        <v>270</v>
      </c>
      <c r="L144" s="98"/>
      <c r="M144" s="99">
        <v>10000</v>
      </c>
      <c r="N144" s="99">
        <v>0</v>
      </c>
      <c r="O144" s="99">
        <v>10000</v>
      </c>
      <c r="P144" s="99">
        <v>0</v>
      </c>
      <c r="Q144" s="198">
        <v>0</v>
      </c>
      <c r="R144" s="195">
        <v>0</v>
      </c>
      <c r="S144" s="130">
        <v>0</v>
      </c>
      <c r="T144" s="504">
        <v>0</v>
      </c>
      <c r="U144" s="385">
        <v>0</v>
      </c>
      <c r="V144" s="197">
        <f t="shared" si="36"/>
        <v>0</v>
      </c>
      <c r="W144" s="197" t="e">
        <f t="shared" si="36"/>
        <v>#DIV/0!</v>
      </c>
      <c r="X144" s="197" t="e">
        <f t="shared" si="36"/>
        <v>#DIV/0!</v>
      </c>
      <c r="Y144" s="193"/>
    </row>
    <row r="145" spans="10:25" s="96" customFormat="1" ht="15.75" hidden="1">
      <c r="J145" s="199"/>
      <c r="K145" s="199" t="s">
        <v>316</v>
      </c>
      <c r="L145" s="199"/>
      <c r="M145" s="200">
        <f aca="true" t="shared" si="37" ref="M145:R145">M142</f>
        <v>10000</v>
      </c>
      <c r="N145" s="200">
        <f t="shared" si="37"/>
        <v>0</v>
      </c>
      <c r="O145" s="200">
        <f t="shared" si="37"/>
        <v>10000</v>
      </c>
      <c r="P145" s="200">
        <f t="shared" si="37"/>
        <v>0</v>
      </c>
      <c r="Q145" s="201">
        <f>Q142</f>
        <v>0</v>
      </c>
      <c r="R145" s="200">
        <f t="shared" si="37"/>
        <v>0</v>
      </c>
      <c r="S145" s="202">
        <f>S142</f>
        <v>0</v>
      </c>
      <c r="T145" s="524">
        <f>T142</f>
        <v>0</v>
      </c>
      <c r="U145" s="388">
        <f>U142</f>
        <v>0</v>
      </c>
      <c r="V145" s="204"/>
      <c r="W145" s="204"/>
      <c r="X145" s="204"/>
      <c r="Y145" s="193"/>
    </row>
    <row r="146" spans="10:24" ht="15.75">
      <c r="J146" s="183"/>
      <c r="K146" s="183"/>
      <c r="L146" s="183"/>
      <c r="M146" s="184"/>
      <c r="N146" s="184"/>
      <c r="O146" s="184"/>
      <c r="P146" s="108"/>
      <c r="Q146" s="185"/>
      <c r="R146" s="184"/>
      <c r="S146" s="146"/>
      <c r="T146" s="509"/>
      <c r="U146" s="378"/>
      <c r="V146" s="186"/>
      <c r="W146" s="186"/>
      <c r="X146" s="186"/>
    </row>
    <row r="147" spans="1:24" ht="15">
      <c r="A147" s="8" t="s">
        <v>417</v>
      </c>
      <c r="B147" s="8"/>
      <c r="C147" s="8"/>
      <c r="D147" s="8"/>
      <c r="E147" s="8"/>
      <c r="F147" s="8"/>
      <c r="G147" s="8"/>
      <c r="H147" s="8"/>
      <c r="I147" s="8"/>
      <c r="J147" s="8" t="s">
        <v>144</v>
      </c>
      <c r="K147" s="8" t="s">
        <v>143</v>
      </c>
      <c r="L147" s="8"/>
      <c r="M147" s="16"/>
      <c r="N147" s="16"/>
      <c r="O147" s="16"/>
      <c r="P147" s="16"/>
      <c r="Q147" s="143"/>
      <c r="R147" s="142"/>
      <c r="S147" s="143"/>
      <c r="T147" s="521"/>
      <c r="U147" s="372"/>
      <c r="V147" s="144"/>
      <c r="W147" s="144"/>
      <c r="X147" s="144"/>
    </row>
    <row r="148" spans="1:24" ht="15.75">
      <c r="A148" s="60" t="s">
        <v>417</v>
      </c>
      <c r="I148" s="1">
        <v>112</v>
      </c>
      <c r="J148" s="67">
        <v>4</v>
      </c>
      <c r="K148" s="67" t="s">
        <v>8</v>
      </c>
      <c r="L148" s="67"/>
      <c r="M148" s="81">
        <f aca="true" t="shared" si="38" ref="M148:T148">M149</f>
        <v>10534</v>
      </c>
      <c r="N148" s="81">
        <f t="shared" si="38"/>
        <v>56059</v>
      </c>
      <c r="O148" s="81">
        <f t="shared" si="38"/>
        <v>50000</v>
      </c>
      <c r="P148" s="81">
        <f t="shared" si="38"/>
        <v>4017</v>
      </c>
      <c r="Q148" s="127">
        <f t="shared" si="38"/>
        <v>22000</v>
      </c>
      <c r="R148" s="80">
        <f t="shared" si="38"/>
        <v>20000</v>
      </c>
      <c r="S148" s="128">
        <f t="shared" si="38"/>
        <v>40000</v>
      </c>
      <c r="T148" s="503">
        <f t="shared" si="38"/>
        <v>60000</v>
      </c>
      <c r="U148" s="384">
        <f>T148/S148</f>
        <v>1.5</v>
      </c>
      <c r="V148" s="129">
        <f aca="true" t="shared" si="39" ref="V148:V155">P148/O148*100</f>
        <v>8.033999999999999</v>
      </c>
      <c r="W148" s="129">
        <f aca="true" t="shared" si="40" ref="W148:W155">Q148/P148*100</f>
        <v>547.6723923325866</v>
      </c>
      <c r="X148" s="129">
        <f aca="true" t="shared" si="41" ref="X148:X155">R148/Q148*100</f>
        <v>90.9090909090909</v>
      </c>
    </row>
    <row r="149" spans="1:24" ht="15">
      <c r="A149" s="60" t="s">
        <v>417</v>
      </c>
      <c r="I149" s="1">
        <v>112</v>
      </c>
      <c r="J149" s="23">
        <v>42</v>
      </c>
      <c r="K149" s="23" t="s">
        <v>126</v>
      </c>
      <c r="L149" s="23"/>
      <c r="M149" s="24">
        <f>M151+M152+M154+M155</f>
        <v>10534</v>
      </c>
      <c r="N149" s="24">
        <f>N151+N152+N154+N155+N150</f>
        <v>56059</v>
      </c>
      <c r="O149" s="28">
        <f>O151+O152+O154+O155</f>
        <v>50000</v>
      </c>
      <c r="P149" s="28">
        <f>P151+P152+P154+P155+P150+P153</f>
        <v>4017</v>
      </c>
      <c r="Q149" s="131">
        <f>Q151+Q152+Q154+Q155+Q150</f>
        <v>22000</v>
      </c>
      <c r="R149" s="247">
        <f>R151+R152+R154+R155+R150</f>
        <v>20000</v>
      </c>
      <c r="S149" s="130">
        <f>S151+S152+S154+S155+S150</f>
        <v>40000</v>
      </c>
      <c r="T149" s="504">
        <f>T151+T152+T154+T155+T150</f>
        <v>60000</v>
      </c>
      <c r="U149" s="396">
        <f aca="true" t="shared" si="42" ref="U149:U155">T149/S149</f>
        <v>1.5</v>
      </c>
      <c r="V149" s="129">
        <f t="shared" si="39"/>
        <v>8.033999999999999</v>
      </c>
      <c r="W149" s="129">
        <f t="shared" si="40"/>
        <v>547.6723923325866</v>
      </c>
      <c r="X149" s="129">
        <f t="shared" si="41"/>
        <v>90.9090909090909</v>
      </c>
    </row>
    <row r="150" spans="1:24" ht="15" hidden="1">
      <c r="A150" s="60" t="s">
        <v>417</v>
      </c>
      <c r="I150" s="1">
        <v>112</v>
      </c>
      <c r="J150" s="23">
        <v>4214</v>
      </c>
      <c r="K150" s="30" t="s">
        <v>372</v>
      </c>
      <c r="L150" s="29"/>
      <c r="M150" s="24"/>
      <c r="N150" s="24">
        <v>55444</v>
      </c>
      <c r="O150" s="28">
        <v>0</v>
      </c>
      <c r="P150" s="28">
        <v>0</v>
      </c>
      <c r="Q150" s="131">
        <v>0</v>
      </c>
      <c r="R150" s="247">
        <v>0</v>
      </c>
      <c r="S150" s="130">
        <v>0</v>
      </c>
      <c r="T150" s="504">
        <v>0</v>
      </c>
      <c r="U150" s="396" t="e">
        <f t="shared" si="42"/>
        <v>#DIV/0!</v>
      </c>
      <c r="V150" s="129"/>
      <c r="W150" s="129"/>
      <c r="X150" s="129"/>
    </row>
    <row r="151" spans="1:24" ht="15">
      <c r="A151" s="60" t="s">
        <v>417</v>
      </c>
      <c r="E151" s="1">
        <v>4</v>
      </c>
      <c r="G151" s="1">
        <v>6</v>
      </c>
      <c r="I151" s="1">
        <v>112</v>
      </c>
      <c r="J151" s="23">
        <v>4221</v>
      </c>
      <c r="K151" s="23" t="s">
        <v>232</v>
      </c>
      <c r="L151" s="23"/>
      <c r="M151" s="24">
        <v>4274</v>
      </c>
      <c r="N151" s="24">
        <v>0</v>
      </c>
      <c r="O151" s="28">
        <v>5000</v>
      </c>
      <c r="P151" s="28">
        <v>0</v>
      </c>
      <c r="Q151" s="131">
        <v>7000</v>
      </c>
      <c r="R151" s="247">
        <v>5000</v>
      </c>
      <c r="S151" s="130">
        <v>5000</v>
      </c>
      <c r="T151" s="504">
        <v>5000</v>
      </c>
      <c r="U151" s="396">
        <f t="shared" si="42"/>
        <v>1</v>
      </c>
      <c r="V151" s="129">
        <f t="shared" si="39"/>
        <v>0</v>
      </c>
      <c r="W151" s="129" t="e">
        <f t="shared" si="40"/>
        <v>#DIV/0!</v>
      </c>
      <c r="X151" s="129">
        <f t="shared" si="41"/>
        <v>71.42857142857143</v>
      </c>
    </row>
    <row r="152" spans="1:24" ht="15">
      <c r="A152" s="60" t="s">
        <v>417</v>
      </c>
      <c r="E152" s="1">
        <v>4</v>
      </c>
      <c r="G152" s="1">
        <v>6</v>
      </c>
      <c r="I152" s="1">
        <v>112</v>
      </c>
      <c r="J152" s="23">
        <v>4221</v>
      </c>
      <c r="K152" s="23" t="s">
        <v>233</v>
      </c>
      <c r="L152" s="23"/>
      <c r="M152" s="24">
        <v>0</v>
      </c>
      <c r="N152" s="24">
        <v>0</v>
      </c>
      <c r="O152" s="28">
        <v>40000</v>
      </c>
      <c r="P152" s="28">
        <v>0</v>
      </c>
      <c r="Q152" s="131">
        <v>10000</v>
      </c>
      <c r="R152" s="247">
        <v>10000</v>
      </c>
      <c r="S152" s="130">
        <v>30000</v>
      </c>
      <c r="T152" s="504">
        <v>50000</v>
      </c>
      <c r="U152" s="396">
        <f t="shared" si="42"/>
        <v>1.6666666666666667</v>
      </c>
      <c r="V152" s="129">
        <f t="shared" si="39"/>
        <v>0</v>
      </c>
      <c r="W152" s="129" t="e">
        <f t="shared" si="40"/>
        <v>#DIV/0!</v>
      </c>
      <c r="X152" s="129">
        <f t="shared" si="41"/>
        <v>100</v>
      </c>
    </row>
    <row r="153" spans="1:24" ht="15" hidden="1">
      <c r="A153" s="60" t="s">
        <v>417</v>
      </c>
      <c r="E153" s="1">
        <v>4</v>
      </c>
      <c r="J153" s="23">
        <v>4227</v>
      </c>
      <c r="K153" s="23" t="s">
        <v>488</v>
      </c>
      <c r="L153" s="23"/>
      <c r="M153" s="24"/>
      <c r="N153" s="24">
        <v>0</v>
      </c>
      <c r="O153" s="28"/>
      <c r="P153" s="28">
        <v>3017</v>
      </c>
      <c r="Q153" s="131"/>
      <c r="R153" s="247">
        <v>0</v>
      </c>
      <c r="S153" s="130">
        <v>0</v>
      </c>
      <c r="T153" s="504">
        <v>0</v>
      </c>
      <c r="U153" s="396" t="e">
        <f t="shared" si="42"/>
        <v>#DIV/0!</v>
      </c>
      <c r="V153" s="129"/>
      <c r="W153" s="129"/>
      <c r="X153" s="129"/>
    </row>
    <row r="154" spans="1:24" ht="15" hidden="1">
      <c r="A154" s="60" t="s">
        <v>417</v>
      </c>
      <c r="I154" s="1">
        <v>112</v>
      </c>
      <c r="J154" s="66">
        <v>423</v>
      </c>
      <c r="K154" s="66" t="s">
        <v>57</v>
      </c>
      <c r="L154" s="66"/>
      <c r="M154" s="24">
        <v>6260</v>
      </c>
      <c r="N154" s="24">
        <v>0</v>
      </c>
      <c r="O154" s="28">
        <v>0</v>
      </c>
      <c r="P154" s="28">
        <v>0</v>
      </c>
      <c r="Q154" s="131">
        <v>0</v>
      </c>
      <c r="R154" s="247">
        <v>0</v>
      </c>
      <c r="S154" s="130">
        <v>0</v>
      </c>
      <c r="T154" s="504">
        <v>0</v>
      </c>
      <c r="U154" s="396" t="e">
        <f t="shared" si="42"/>
        <v>#DIV/0!</v>
      </c>
      <c r="V154" s="129" t="e">
        <f t="shared" si="39"/>
        <v>#DIV/0!</v>
      </c>
      <c r="W154" s="129" t="e">
        <f t="shared" si="40"/>
        <v>#DIV/0!</v>
      </c>
      <c r="X154" s="129" t="e">
        <f t="shared" si="41"/>
        <v>#DIV/0!</v>
      </c>
    </row>
    <row r="155" spans="1:24" ht="15.75" thickBot="1">
      <c r="A155" s="60" t="s">
        <v>417</v>
      </c>
      <c r="E155" s="1">
        <v>4</v>
      </c>
      <c r="G155" s="1">
        <v>6</v>
      </c>
      <c r="I155" s="1">
        <v>112</v>
      </c>
      <c r="J155" s="23">
        <v>4262</v>
      </c>
      <c r="K155" s="23" t="s">
        <v>234</v>
      </c>
      <c r="L155" s="23"/>
      <c r="M155" s="24">
        <v>0</v>
      </c>
      <c r="N155" s="24">
        <v>615</v>
      </c>
      <c r="O155" s="28">
        <v>5000</v>
      </c>
      <c r="P155" s="28">
        <v>1000</v>
      </c>
      <c r="Q155" s="131">
        <v>5000</v>
      </c>
      <c r="R155" s="247">
        <v>5000</v>
      </c>
      <c r="S155" s="130">
        <v>5000</v>
      </c>
      <c r="T155" s="504">
        <v>5000</v>
      </c>
      <c r="U155" s="396">
        <f t="shared" si="42"/>
        <v>1</v>
      </c>
      <c r="V155" s="129">
        <f t="shared" si="39"/>
        <v>20</v>
      </c>
      <c r="W155" s="129">
        <f t="shared" si="40"/>
        <v>500</v>
      </c>
      <c r="X155" s="129">
        <f t="shared" si="41"/>
        <v>100</v>
      </c>
    </row>
    <row r="156" spans="10:24" ht="15.75">
      <c r="J156" s="179"/>
      <c r="K156" s="179" t="s">
        <v>316</v>
      </c>
      <c r="L156" s="179"/>
      <c r="M156" s="180">
        <f aca="true" t="shared" si="43" ref="M156:R156">M148</f>
        <v>10534</v>
      </c>
      <c r="N156" s="180">
        <f t="shared" si="43"/>
        <v>56059</v>
      </c>
      <c r="O156" s="180">
        <f t="shared" si="43"/>
        <v>50000</v>
      </c>
      <c r="P156" s="180">
        <f t="shared" si="43"/>
        <v>4017</v>
      </c>
      <c r="Q156" s="181">
        <f>Q148</f>
        <v>22000</v>
      </c>
      <c r="R156" s="180">
        <f t="shared" si="43"/>
        <v>20000</v>
      </c>
      <c r="S156" s="181">
        <f>S148</f>
        <v>40000</v>
      </c>
      <c r="T156" s="520">
        <f>T148</f>
        <v>60000</v>
      </c>
      <c r="U156" s="387">
        <f>T156/S156</f>
        <v>1.5</v>
      </c>
      <c r="V156" s="182"/>
      <c r="W156" s="182"/>
      <c r="X156" s="182"/>
    </row>
    <row r="157" spans="10:24" ht="15.75">
      <c r="J157" s="183"/>
      <c r="K157" s="183"/>
      <c r="L157" s="183"/>
      <c r="M157" s="184"/>
      <c r="N157" s="184"/>
      <c r="O157" s="184"/>
      <c r="P157" s="108"/>
      <c r="Q157" s="185"/>
      <c r="R157" s="184"/>
      <c r="S157" s="146"/>
      <c r="T157" s="509"/>
      <c r="U157" s="378"/>
      <c r="V157" s="186"/>
      <c r="W157" s="186"/>
      <c r="X157" s="186"/>
    </row>
    <row r="158" spans="1:24" ht="15.75">
      <c r="A158" s="8" t="s">
        <v>454</v>
      </c>
      <c r="B158" s="8"/>
      <c r="C158" s="8"/>
      <c r="D158" s="8"/>
      <c r="E158" s="8"/>
      <c r="F158" s="8"/>
      <c r="G158" s="8"/>
      <c r="H158" s="8"/>
      <c r="I158" s="8"/>
      <c r="J158" s="8" t="s">
        <v>144</v>
      </c>
      <c r="K158" s="8" t="s">
        <v>453</v>
      </c>
      <c r="L158" s="8"/>
      <c r="M158" s="16"/>
      <c r="N158" s="16"/>
      <c r="O158" s="16"/>
      <c r="P158" s="16"/>
      <c r="Q158" s="143"/>
      <c r="R158" s="142"/>
      <c r="S158" s="142"/>
      <c r="T158" s="508"/>
      <c r="U158" s="377"/>
      <c r="V158" s="144"/>
      <c r="W158" s="144"/>
      <c r="X158" s="144"/>
    </row>
    <row r="159" spans="1:24" ht="15.75">
      <c r="A159" s="60" t="s">
        <v>454</v>
      </c>
      <c r="I159" s="1">
        <v>112</v>
      </c>
      <c r="J159" s="67">
        <v>3</v>
      </c>
      <c r="K159" s="67" t="s">
        <v>7</v>
      </c>
      <c r="L159" s="67"/>
      <c r="M159" s="81">
        <f>M164+M168</f>
        <v>200497</v>
      </c>
      <c r="N159" s="81">
        <f>N164+N168+N162</f>
        <v>0</v>
      </c>
      <c r="O159" s="81">
        <f>O164+O168+O162</f>
        <v>50000</v>
      </c>
      <c r="P159" s="81">
        <f>P164+P168+P162</f>
        <v>5000</v>
      </c>
      <c r="Q159" s="81">
        <f>Q164+Q168+Q162</f>
        <v>0</v>
      </c>
      <c r="R159" s="81">
        <f>R164+R168+R162+R160</f>
        <v>50000</v>
      </c>
      <c r="S159" s="81">
        <f>S164+S168+S162+S160+S166</f>
        <v>464583</v>
      </c>
      <c r="T159" s="525">
        <f>T164+T168+T162+T160+T166</f>
        <v>70000</v>
      </c>
      <c r="U159" s="389">
        <f>T159/S159</f>
        <v>0.15067275384592205</v>
      </c>
      <c r="V159" s="129">
        <f aca="true" t="shared" si="44" ref="V159:V169">P159/O159*100</f>
        <v>10</v>
      </c>
      <c r="W159" s="129">
        <f aca="true" t="shared" si="45" ref="W159:W169">Q159/P159*100</f>
        <v>0</v>
      </c>
      <c r="X159" s="129" t="e">
        <f aca="true" t="shared" si="46" ref="X159:X169">R159/Q159*100</f>
        <v>#DIV/0!</v>
      </c>
    </row>
    <row r="160" spans="1:24" ht="15">
      <c r="A160" s="60" t="s">
        <v>454</v>
      </c>
      <c r="I160" s="1">
        <v>112</v>
      </c>
      <c r="J160" s="245">
        <v>32</v>
      </c>
      <c r="K160" s="30" t="s">
        <v>38</v>
      </c>
      <c r="L160" s="67"/>
      <c r="M160" s="81"/>
      <c r="N160" s="81"/>
      <c r="O160" s="81"/>
      <c r="P160" s="81"/>
      <c r="Q160" s="81"/>
      <c r="R160" s="246">
        <f>R161</f>
        <v>0</v>
      </c>
      <c r="S160" s="246">
        <f>S161</f>
        <v>254583</v>
      </c>
      <c r="T160" s="487">
        <f>T161</f>
        <v>0</v>
      </c>
      <c r="U160" s="390">
        <f aca="true" t="shared" si="47" ref="U160:U169">T160/S160</f>
        <v>0</v>
      </c>
      <c r="V160" s="129"/>
      <c r="W160" s="129"/>
      <c r="X160" s="129"/>
    </row>
    <row r="161" spans="1:24" ht="15">
      <c r="A161" s="60" t="s">
        <v>454</v>
      </c>
      <c r="I161" s="1">
        <v>112</v>
      </c>
      <c r="J161" s="245">
        <v>3237</v>
      </c>
      <c r="K161" s="23" t="s">
        <v>588</v>
      </c>
      <c r="L161" s="67"/>
      <c r="M161" s="81"/>
      <c r="N161" s="81"/>
      <c r="O161" s="81"/>
      <c r="P161" s="81"/>
      <c r="Q161" s="81"/>
      <c r="R161" s="246">
        <v>0</v>
      </c>
      <c r="S161" s="246">
        <v>254583</v>
      </c>
      <c r="T161" s="487">
        <v>0</v>
      </c>
      <c r="U161" s="390">
        <f t="shared" si="47"/>
        <v>0</v>
      </c>
      <c r="V161" s="129"/>
      <c r="W161" s="129"/>
      <c r="X161" s="129"/>
    </row>
    <row r="162" spans="1:24" ht="15">
      <c r="A162" s="60" t="s">
        <v>454</v>
      </c>
      <c r="I162" s="1">
        <v>112</v>
      </c>
      <c r="J162" s="245">
        <v>37</v>
      </c>
      <c r="K162" s="245" t="s">
        <v>532</v>
      </c>
      <c r="L162" s="245"/>
      <c r="M162" s="81"/>
      <c r="N162" s="246">
        <f aca="true" t="shared" si="48" ref="N162:T162">N163</f>
        <v>0</v>
      </c>
      <c r="O162" s="246">
        <f t="shared" si="48"/>
        <v>0</v>
      </c>
      <c r="P162" s="246">
        <f t="shared" si="48"/>
        <v>0</v>
      </c>
      <c r="Q162" s="246">
        <f t="shared" si="48"/>
        <v>0</v>
      </c>
      <c r="R162" s="246">
        <f t="shared" si="48"/>
        <v>20000</v>
      </c>
      <c r="S162" s="246">
        <f t="shared" si="48"/>
        <v>20000</v>
      </c>
      <c r="T162" s="487">
        <f t="shared" si="48"/>
        <v>20000</v>
      </c>
      <c r="U162" s="390">
        <f t="shared" si="47"/>
        <v>1</v>
      </c>
      <c r="V162" s="129"/>
      <c r="W162" s="129"/>
      <c r="X162" s="129"/>
    </row>
    <row r="163" spans="1:24" ht="15">
      <c r="A163" s="60" t="s">
        <v>454</v>
      </c>
      <c r="C163" s="1">
        <v>2</v>
      </c>
      <c r="I163" s="1">
        <v>112</v>
      </c>
      <c r="J163" s="245">
        <v>3721</v>
      </c>
      <c r="K163" s="245" t="s">
        <v>533</v>
      </c>
      <c r="L163" s="245"/>
      <c r="M163" s="81"/>
      <c r="N163" s="81">
        <v>0</v>
      </c>
      <c r="O163" s="80">
        <v>0</v>
      </c>
      <c r="P163" s="80">
        <v>0</v>
      </c>
      <c r="Q163" s="131">
        <v>0</v>
      </c>
      <c r="R163" s="247">
        <v>20000</v>
      </c>
      <c r="S163" s="130">
        <v>20000</v>
      </c>
      <c r="T163" s="504">
        <v>20000</v>
      </c>
      <c r="U163" s="390">
        <f t="shared" si="47"/>
        <v>1</v>
      </c>
      <c r="V163" s="129"/>
      <c r="W163" s="129"/>
      <c r="X163" s="129"/>
    </row>
    <row r="164" spans="1:24" ht="15">
      <c r="A164" s="60" t="s">
        <v>454</v>
      </c>
      <c r="I164" s="1">
        <v>112</v>
      </c>
      <c r="J164" s="23">
        <v>38</v>
      </c>
      <c r="K164" s="23" t="s">
        <v>455</v>
      </c>
      <c r="L164" s="23"/>
      <c r="M164" s="24">
        <f aca="true" t="shared" si="49" ref="M164:R164">M165+M166+M167</f>
        <v>200497</v>
      </c>
      <c r="N164" s="24">
        <f t="shared" si="49"/>
        <v>0</v>
      </c>
      <c r="O164" s="28">
        <f t="shared" si="49"/>
        <v>50000</v>
      </c>
      <c r="P164" s="28">
        <f t="shared" si="49"/>
        <v>5000</v>
      </c>
      <c r="Q164" s="131">
        <f>Q165+Q166+Q167</f>
        <v>0</v>
      </c>
      <c r="R164" s="247">
        <f t="shared" si="49"/>
        <v>30000</v>
      </c>
      <c r="S164" s="130">
        <f>S165</f>
        <v>50000</v>
      </c>
      <c r="T164" s="504">
        <f>T165</f>
        <v>50000</v>
      </c>
      <c r="U164" s="390">
        <f t="shared" si="47"/>
        <v>1</v>
      </c>
      <c r="V164" s="129">
        <f t="shared" si="44"/>
        <v>10</v>
      </c>
      <c r="W164" s="129">
        <f t="shared" si="45"/>
        <v>0</v>
      </c>
      <c r="X164" s="129" t="e">
        <f t="shared" si="46"/>
        <v>#DIV/0!</v>
      </c>
    </row>
    <row r="165" spans="1:24" ht="15">
      <c r="A165" s="60" t="s">
        <v>454</v>
      </c>
      <c r="C165" s="1">
        <v>2</v>
      </c>
      <c r="I165" s="1">
        <v>112</v>
      </c>
      <c r="J165" s="23">
        <v>3811</v>
      </c>
      <c r="K165" s="30" t="s">
        <v>456</v>
      </c>
      <c r="L165" s="29"/>
      <c r="M165" s="24">
        <v>0</v>
      </c>
      <c r="N165" s="24">
        <v>0</v>
      </c>
      <c r="O165" s="28">
        <v>50000</v>
      </c>
      <c r="P165" s="28">
        <v>5000</v>
      </c>
      <c r="Q165" s="131">
        <v>0</v>
      </c>
      <c r="R165" s="247">
        <v>30000</v>
      </c>
      <c r="S165" s="130">
        <v>50000</v>
      </c>
      <c r="T165" s="504">
        <v>50000</v>
      </c>
      <c r="U165" s="390">
        <f t="shared" si="47"/>
        <v>1</v>
      </c>
      <c r="V165" s="129">
        <f t="shared" si="44"/>
        <v>10</v>
      </c>
      <c r="W165" s="129">
        <f t="shared" si="45"/>
        <v>0</v>
      </c>
      <c r="X165" s="129" t="e">
        <f t="shared" si="46"/>
        <v>#DIV/0!</v>
      </c>
    </row>
    <row r="166" spans="1:24" ht="15.75">
      <c r="A166" s="60" t="s">
        <v>454</v>
      </c>
      <c r="I166" s="1">
        <v>112</v>
      </c>
      <c r="J166" s="23">
        <v>4</v>
      </c>
      <c r="K166" s="412" t="s">
        <v>8</v>
      </c>
      <c r="L166" s="29"/>
      <c r="M166" s="24">
        <v>0</v>
      </c>
      <c r="N166" s="24">
        <v>0</v>
      </c>
      <c r="O166" s="28">
        <v>0</v>
      </c>
      <c r="P166" s="28">
        <v>0</v>
      </c>
      <c r="Q166" s="131">
        <v>0</v>
      </c>
      <c r="R166" s="81">
        <v>0</v>
      </c>
      <c r="S166" s="244">
        <f>S167</f>
        <v>140000</v>
      </c>
      <c r="T166" s="503">
        <f>T167</f>
        <v>0</v>
      </c>
      <c r="U166" s="390">
        <f t="shared" si="47"/>
        <v>0</v>
      </c>
      <c r="V166" s="129" t="e">
        <f t="shared" si="44"/>
        <v>#DIV/0!</v>
      </c>
      <c r="W166" s="129" t="e">
        <f t="shared" si="45"/>
        <v>#DIV/0!</v>
      </c>
      <c r="X166" s="129" t="e">
        <f t="shared" si="46"/>
        <v>#DIV/0!</v>
      </c>
    </row>
    <row r="167" spans="1:24" ht="15.75" thickBot="1">
      <c r="A167" s="60" t="s">
        <v>418</v>
      </c>
      <c r="I167" s="1">
        <v>112</v>
      </c>
      <c r="J167" s="23">
        <v>4214</v>
      </c>
      <c r="K167" s="23" t="s">
        <v>590</v>
      </c>
      <c r="L167" s="23"/>
      <c r="M167" s="24">
        <v>200497</v>
      </c>
      <c r="N167" s="24">
        <v>0</v>
      </c>
      <c r="O167" s="28">
        <v>0</v>
      </c>
      <c r="P167" s="28">
        <v>0</v>
      </c>
      <c r="Q167" s="131">
        <v>0</v>
      </c>
      <c r="R167" s="246">
        <v>0</v>
      </c>
      <c r="S167" s="130">
        <v>140000</v>
      </c>
      <c r="T167" s="504">
        <v>0</v>
      </c>
      <c r="U167" s="390">
        <f t="shared" si="47"/>
        <v>0</v>
      </c>
      <c r="V167" s="129" t="e">
        <f t="shared" si="44"/>
        <v>#DIV/0!</v>
      </c>
      <c r="W167" s="129" t="e">
        <f t="shared" si="45"/>
        <v>#DIV/0!</v>
      </c>
      <c r="X167" s="129" t="e">
        <f t="shared" si="46"/>
        <v>#DIV/0!</v>
      </c>
    </row>
    <row r="168" spans="1:24" ht="15" hidden="1">
      <c r="A168" s="60" t="s">
        <v>418</v>
      </c>
      <c r="I168" s="1">
        <v>112</v>
      </c>
      <c r="J168" s="23">
        <v>45</v>
      </c>
      <c r="K168" s="23" t="s">
        <v>127</v>
      </c>
      <c r="L168" s="23"/>
      <c r="M168" s="24">
        <f aca="true" t="shared" si="50" ref="M168:T168">M169</f>
        <v>0</v>
      </c>
      <c r="N168" s="24">
        <f t="shared" si="50"/>
        <v>0</v>
      </c>
      <c r="O168" s="28">
        <f t="shared" si="50"/>
        <v>0</v>
      </c>
      <c r="P168" s="28">
        <f t="shared" si="50"/>
        <v>0</v>
      </c>
      <c r="Q168" s="131">
        <f t="shared" si="50"/>
        <v>0</v>
      </c>
      <c r="R168" s="81">
        <f t="shared" si="50"/>
        <v>0</v>
      </c>
      <c r="S168" s="130">
        <f t="shared" si="50"/>
        <v>0</v>
      </c>
      <c r="T168" s="504">
        <f t="shared" si="50"/>
        <v>0</v>
      </c>
      <c r="U168" s="389" t="e">
        <f t="shared" si="47"/>
        <v>#DIV/0!</v>
      </c>
      <c r="V168" s="129" t="e">
        <f t="shared" si="44"/>
        <v>#DIV/0!</v>
      </c>
      <c r="W168" s="129" t="e">
        <f t="shared" si="45"/>
        <v>#DIV/0!</v>
      </c>
      <c r="X168" s="129" t="e">
        <f t="shared" si="46"/>
        <v>#DIV/0!</v>
      </c>
    </row>
    <row r="169" spans="1:24" ht="15.75" hidden="1" thickBot="1">
      <c r="A169" s="60" t="s">
        <v>418</v>
      </c>
      <c r="I169" s="1">
        <v>112</v>
      </c>
      <c r="J169" s="23">
        <v>4511</v>
      </c>
      <c r="K169" s="23" t="s">
        <v>94</v>
      </c>
      <c r="L169" s="23"/>
      <c r="M169" s="24">
        <v>0</v>
      </c>
      <c r="N169" s="24">
        <v>0</v>
      </c>
      <c r="O169" s="28">
        <v>0</v>
      </c>
      <c r="P169" s="28">
        <v>0</v>
      </c>
      <c r="Q169" s="131">
        <v>0</v>
      </c>
      <c r="R169" s="81">
        <v>0</v>
      </c>
      <c r="S169" s="130">
        <v>0</v>
      </c>
      <c r="T169" s="504">
        <v>0</v>
      </c>
      <c r="U169" s="389" t="e">
        <f t="shared" si="47"/>
        <v>#DIV/0!</v>
      </c>
      <c r="V169" s="129" t="e">
        <f t="shared" si="44"/>
        <v>#DIV/0!</v>
      </c>
      <c r="W169" s="129" t="e">
        <f t="shared" si="45"/>
        <v>#DIV/0!</v>
      </c>
      <c r="X169" s="129" t="e">
        <f t="shared" si="46"/>
        <v>#DIV/0!</v>
      </c>
    </row>
    <row r="170" spans="10:24" ht="15.75">
      <c r="J170" s="179"/>
      <c r="K170" s="179" t="s">
        <v>316</v>
      </c>
      <c r="L170" s="179"/>
      <c r="M170" s="180">
        <f aca="true" t="shared" si="51" ref="M170:R170">M159</f>
        <v>200497</v>
      </c>
      <c r="N170" s="180">
        <f t="shared" si="51"/>
        <v>0</v>
      </c>
      <c r="O170" s="180">
        <f t="shared" si="51"/>
        <v>50000</v>
      </c>
      <c r="P170" s="180">
        <f t="shared" si="51"/>
        <v>5000</v>
      </c>
      <c r="Q170" s="181">
        <f>Q159</f>
        <v>0</v>
      </c>
      <c r="R170" s="180">
        <f t="shared" si="51"/>
        <v>50000</v>
      </c>
      <c r="S170" s="181">
        <f>S159</f>
        <v>464583</v>
      </c>
      <c r="T170" s="520">
        <f>T159</f>
        <v>70000</v>
      </c>
      <c r="U170" s="387">
        <f>T170/S170</f>
        <v>0.15067275384592205</v>
      </c>
      <c r="V170" s="182"/>
      <c r="W170" s="182"/>
      <c r="X170" s="182"/>
    </row>
    <row r="171" spans="10:24" ht="15.75">
      <c r="J171" s="183"/>
      <c r="K171" s="183"/>
      <c r="L171" s="183"/>
      <c r="M171" s="184"/>
      <c r="N171" s="184"/>
      <c r="O171" s="184"/>
      <c r="P171" s="108"/>
      <c r="Q171" s="185"/>
      <c r="R171" s="184"/>
      <c r="S171" s="146"/>
      <c r="T171" s="509"/>
      <c r="U171" s="378"/>
      <c r="V171" s="186"/>
      <c r="W171" s="186"/>
      <c r="X171" s="186"/>
    </row>
    <row r="172" spans="1:24" ht="15.75">
      <c r="A172" s="8" t="s">
        <v>419</v>
      </c>
      <c r="B172" s="8"/>
      <c r="C172" s="8"/>
      <c r="D172" s="8"/>
      <c r="E172" s="8"/>
      <c r="F172" s="8"/>
      <c r="G172" s="8"/>
      <c r="H172" s="8"/>
      <c r="I172" s="8"/>
      <c r="J172" s="8" t="s">
        <v>207</v>
      </c>
      <c r="K172" s="8" t="s">
        <v>145</v>
      </c>
      <c r="L172" s="8"/>
      <c r="M172" s="16"/>
      <c r="N172" s="16"/>
      <c r="O172" s="16"/>
      <c r="P172" s="16"/>
      <c r="Q172" s="143"/>
      <c r="R172" s="142"/>
      <c r="S172" s="142"/>
      <c r="T172" s="508"/>
      <c r="U172" s="377"/>
      <c r="V172" s="144"/>
      <c r="W172" s="144"/>
      <c r="X172" s="144"/>
    </row>
    <row r="173" spans="1:24" ht="15.75">
      <c r="A173" s="60" t="s">
        <v>419</v>
      </c>
      <c r="I173" s="1">
        <v>112</v>
      </c>
      <c r="J173" s="67">
        <v>4</v>
      </c>
      <c r="K173" s="67" t="s">
        <v>95</v>
      </c>
      <c r="L173" s="67"/>
      <c r="M173" s="81">
        <f aca="true" t="shared" si="52" ref="M173:T174">M174</f>
        <v>0</v>
      </c>
      <c r="N173" s="81">
        <f t="shared" si="52"/>
        <v>24600</v>
      </c>
      <c r="O173" s="81">
        <f t="shared" si="52"/>
        <v>75000</v>
      </c>
      <c r="P173" s="80">
        <f t="shared" si="52"/>
        <v>12300</v>
      </c>
      <c r="Q173" s="127">
        <f t="shared" si="52"/>
        <v>0</v>
      </c>
      <c r="R173" s="80">
        <f t="shared" si="52"/>
        <v>100000</v>
      </c>
      <c r="S173" s="128">
        <f t="shared" si="52"/>
        <v>100000</v>
      </c>
      <c r="T173" s="503">
        <f t="shared" si="52"/>
        <v>100000</v>
      </c>
      <c r="U173" s="384">
        <f>T173/S173</f>
        <v>1</v>
      </c>
      <c r="V173" s="129">
        <f aca="true" t="shared" si="53" ref="V173:X175">P173/O173*100</f>
        <v>16.400000000000002</v>
      </c>
      <c r="W173" s="129">
        <f t="shared" si="53"/>
        <v>0</v>
      </c>
      <c r="X173" s="129" t="e">
        <f t="shared" si="53"/>
        <v>#DIV/0!</v>
      </c>
    </row>
    <row r="174" spans="1:24" ht="15">
      <c r="A174" s="60" t="s">
        <v>419</v>
      </c>
      <c r="I174" s="1">
        <v>112</v>
      </c>
      <c r="J174" s="23">
        <v>42</v>
      </c>
      <c r="K174" s="23" t="s">
        <v>96</v>
      </c>
      <c r="L174" s="23"/>
      <c r="M174" s="24">
        <f t="shared" si="52"/>
        <v>0</v>
      </c>
      <c r="N174" s="24">
        <f t="shared" si="52"/>
        <v>24600</v>
      </c>
      <c r="O174" s="24">
        <f t="shared" si="52"/>
        <v>75000</v>
      </c>
      <c r="P174" s="28">
        <f t="shared" si="52"/>
        <v>12300</v>
      </c>
      <c r="Q174" s="131">
        <f t="shared" si="52"/>
        <v>0</v>
      </c>
      <c r="R174" s="247">
        <f t="shared" si="52"/>
        <v>100000</v>
      </c>
      <c r="S174" s="130">
        <f t="shared" si="52"/>
        <v>100000</v>
      </c>
      <c r="T174" s="504">
        <f t="shared" si="52"/>
        <v>100000</v>
      </c>
      <c r="U174" s="385">
        <f>T174/S174</f>
        <v>1</v>
      </c>
      <c r="V174" s="129">
        <f t="shared" si="53"/>
        <v>16.400000000000002</v>
      </c>
      <c r="W174" s="129">
        <f t="shared" si="53"/>
        <v>0</v>
      </c>
      <c r="X174" s="129" t="e">
        <f t="shared" si="53"/>
        <v>#DIV/0!</v>
      </c>
    </row>
    <row r="175" spans="1:24" ht="15.75" thickBot="1">
      <c r="A175" s="60" t="s">
        <v>419</v>
      </c>
      <c r="E175" s="1">
        <v>4</v>
      </c>
      <c r="G175" s="1">
        <v>6</v>
      </c>
      <c r="I175" s="1">
        <v>112</v>
      </c>
      <c r="J175" s="23">
        <v>4264</v>
      </c>
      <c r="K175" s="23" t="s">
        <v>235</v>
      </c>
      <c r="L175" s="23"/>
      <c r="M175" s="24">
        <v>0</v>
      </c>
      <c r="N175" s="24">
        <v>24600</v>
      </c>
      <c r="O175" s="24">
        <v>75000</v>
      </c>
      <c r="P175" s="28">
        <v>12300</v>
      </c>
      <c r="Q175" s="131">
        <v>0</v>
      </c>
      <c r="R175" s="247">
        <v>100000</v>
      </c>
      <c r="S175" s="130">
        <v>100000</v>
      </c>
      <c r="T175" s="504">
        <v>100000</v>
      </c>
      <c r="U175" s="385">
        <f>T175/S175</f>
        <v>1</v>
      </c>
      <c r="V175" s="129">
        <f t="shared" si="53"/>
        <v>16.400000000000002</v>
      </c>
      <c r="W175" s="129">
        <f t="shared" si="53"/>
        <v>0</v>
      </c>
      <c r="X175" s="129" t="e">
        <f t="shared" si="53"/>
        <v>#DIV/0!</v>
      </c>
    </row>
    <row r="176" spans="10:24" ht="16.5" thickBot="1">
      <c r="J176" s="179"/>
      <c r="K176" s="179" t="s">
        <v>316</v>
      </c>
      <c r="L176" s="179"/>
      <c r="M176" s="180">
        <f aca="true" t="shared" si="54" ref="M176:R176">M173</f>
        <v>0</v>
      </c>
      <c r="N176" s="180">
        <f t="shared" si="54"/>
        <v>24600</v>
      </c>
      <c r="O176" s="180">
        <f t="shared" si="54"/>
        <v>75000</v>
      </c>
      <c r="P176" s="180">
        <f t="shared" si="54"/>
        <v>12300</v>
      </c>
      <c r="Q176" s="181">
        <f>Q173</f>
        <v>0</v>
      </c>
      <c r="R176" s="180">
        <f t="shared" si="54"/>
        <v>100000</v>
      </c>
      <c r="S176" s="181">
        <f>S173</f>
        <v>100000</v>
      </c>
      <c r="T176" s="520">
        <f>T173</f>
        <v>100000</v>
      </c>
      <c r="U176" s="387">
        <f>T176/S176</f>
        <v>1</v>
      </c>
      <c r="V176" s="182"/>
      <c r="W176" s="182"/>
      <c r="X176" s="182"/>
    </row>
    <row r="177" spans="10:24" ht="16.5" thickBot="1">
      <c r="J177" s="155"/>
      <c r="K177" s="155" t="s">
        <v>320</v>
      </c>
      <c r="L177" s="155"/>
      <c r="M177" s="156">
        <f aca="true" t="shared" si="55" ref="M177:T177">M120+M133+M139+M145+M156+M170+M176</f>
        <v>1730335</v>
      </c>
      <c r="N177" s="156">
        <f t="shared" si="55"/>
        <v>1508385</v>
      </c>
      <c r="O177" s="156">
        <f t="shared" si="55"/>
        <v>1660500</v>
      </c>
      <c r="P177" s="156">
        <f t="shared" si="55"/>
        <v>1986315</v>
      </c>
      <c r="Q177" s="157">
        <f t="shared" si="55"/>
        <v>1963242</v>
      </c>
      <c r="R177" s="156">
        <f t="shared" si="55"/>
        <v>1609100</v>
      </c>
      <c r="S177" s="157">
        <f t="shared" si="55"/>
        <v>2445501</v>
      </c>
      <c r="T177" s="512">
        <f t="shared" si="55"/>
        <v>2298360</v>
      </c>
      <c r="U177" s="391">
        <f>T177/S177</f>
        <v>0.9398319608129377</v>
      </c>
      <c r="V177" s="158"/>
      <c r="W177" s="158"/>
      <c r="X177" s="158"/>
    </row>
    <row r="178" spans="10:24" ht="16.5" thickTop="1">
      <c r="J178" s="139"/>
      <c r="K178" s="139"/>
      <c r="L178" s="139"/>
      <c r="M178" s="108"/>
      <c r="N178" s="108"/>
      <c r="O178" s="108"/>
      <c r="P178" s="108"/>
      <c r="Q178" s="146"/>
      <c r="R178" s="108"/>
      <c r="S178" s="146"/>
      <c r="T178" s="509"/>
      <c r="U178" s="378"/>
      <c r="V178" s="205"/>
      <c r="W178" s="205"/>
      <c r="X178" s="205"/>
    </row>
    <row r="179" spans="1:24" ht="15.75">
      <c r="A179" s="19"/>
      <c r="B179" s="19"/>
      <c r="C179" s="19"/>
      <c r="D179" s="19"/>
      <c r="E179" s="19"/>
      <c r="F179" s="19"/>
      <c r="G179" s="19"/>
      <c r="H179" s="19"/>
      <c r="I179" s="19"/>
      <c r="J179" s="122" t="s">
        <v>147</v>
      </c>
      <c r="K179" s="122" t="s">
        <v>146</v>
      </c>
      <c r="L179" s="122"/>
      <c r="M179" s="17"/>
      <c r="N179" s="17"/>
      <c r="O179" s="17"/>
      <c r="P179" s="17"/>
      <c r="Q179" s="168"/>
      <c r="R179" s="169"/>
      <c r="S179" s="169"/>
      <c r="T179" s="526"/>
      <c r="U179" s="392"/>
      <c r="V179" s="170"/>
      <c r="W179" s="170"/>
      <c r="X179" s="170"/>
    </row>
    <row r="180" spans="1:24" ht="15.75">
      <c r="A180" s="19"/>
      <c r="B180" s="19"/>
      <c r="C180" s="19"/>
      <c r="D180" s="19"/>
      <c r="E180" s="19"/>
      <c r="F180" s="19"/>
      <c r="G180" s="19"/>
      <c r="H180" s="19"/>
      <c r="I180" s="19">
        <v>300</v>
      </c>
      <c r="J180" s="19" t="s">
        <v>187</v>
      </c>
      <c r="K180" s="19"/>
      <c r="L180" s="19"/>
      <c r="M180" s="20"/>
      <c r="N180" s="20"/>
      <c r="O180" s="20"/>
      <c r="P180" s="20"/>
      <c r="Q180" s="163"/>
      <c r="R180" s="171"/>
      <c r="S180" s="171"/>
      <c r="T180" s="527"/>
      <c r="U180" s="364"/>
      <c r="V180" s="172"/>
      <c r="W180" s="172"/>
      <c r="X180" s="172"/>
    </row>
    <row r="181" spans="1:24" ht="15.75">
      <c r="A181" s="7" t="s">
        <v>393</v>
      </c>
      <c r="B181" s="7"/>
      <c r="C181" s="7"/>
      <c r="D181" s="7"/>
      <c r="E181" s="7"/>
      <c r="F181" s="7"/>
      <c r="G181" s="7"/>
      <c r="H181" s="7"/>
      <c r="I181" s="7"/>
      <c r="J181" s="124" t="s">
        <v>149</v>
      </c>
      <c r="K181" s="124" t="s">
        <v>148</v>
      </c>
      <c r="L181" s="124"/>
      <c r="M181" s="15"/>
      <c r="N181" s="15"/>
      <c r="O181" s="15"/>
      <c r="P181" s="15"/>
      <c r="Q181" s="149"/>
      <c r="R181" s="148"/>
      <c r="S181" s="148"/>
      <c r="T181" s="510"/>
      <c r="U181" s="379"/>
      <c r="V181" s="150"/>
      <c r="W181" s="150"/>
      <c r="X181" s="150"/>
    </row>
    <row r="182" spans="1:24" ht="15.75">
      <c r="A182" s="8" t="s">
        <v>420</v>
      </c>
      <c r="B182" s="8"/>
      <c r="C182" s="8"/>
      <c r="D182" s="8"/>
      <c r="E182" s="8"/>
      <c r="F182" s="8"/>
      <c r="G182" s="8"/>
      <c r="H182" s="8"/>
      <c r="I182" s="8">
        <v>321</v>
      </c>
      <c r="J182" s="8" t="s">
        <v>136</v>
      </c>
      <c r="K182" s="8" t="s">
        <v>150</v>
      </c>
      <c r="L182" s="8"/>
      <c r="M182" s="16"/>
      <c r="N182" s="16"/>
      <c r="O182" s="16"/>
      <c r="P182" s="16"/>
      <c r="Q182" s="143"/>
      <c r="R182" s="142"/>
      <c r="S182" s="142"/>
      <c r="T182" s="508"/>
      <c r="U182" s="377"/>
      <c r="V182" s="144"/>
      <c r="W182" s="144"/>
      <c r="X182" s="144"/>
    </row>
    <row r="183" spans="1:24" ht="15.75">
      <c r="A183" s="60" t="s">
        <v>420</v>
      </c>
      <c r="I183" s="1">
        <v>321</v>
      </c>
      <c r="J183" s="67">
        <v>3</v>
      </c>
      <c r="K183" s="67" t="s">
        <v>7</v>
      </c>
      <c r="L183" s="67"/>
      <c r="M183" s="81">
        <f aca="true" t="shared" si="56" ref="M183:T184">M184</f>
        <v>94000</v>
      </c>
      <c r="N183" s="80">
        <f t="shared" si="56"/>
        <v>85000</v>
      </c>
      <c r="O183" s="80">
        <f t="shared" si="56"/>
        <v>90000</v>
      </c>
      <c r="P183" s="80">
        <f t="shared" si="56"/>
        <v>90000</v>
      </c>
      <c r="Q183" s="127">
        <f t="shared" si="56"/>
        <v>120000</v>
      </c>
      <c r="R183" s="80">
        <f t="shared" si="56"/>
        <v>90000</v>
      </c>
      <c r="S183" s="128">
        <f t="shared" si="56"/>
        <v>140000</v>
      </c>
      <c r="T183" s="503">
        <f t="shared" si="56"/>
        <v>140000</v>
      </c>
      <c r="U183" s="384">
        <f>T183/S183</f>
        <v>1</v>
      </c>
      <c r="V183" s="129">
        <f aca="true" t="shared" si="57" ref="V183:X185">P183/O183*100</f>
        <v>100</v>
      </c>
      <c r="W183" s="129">
        <f t="shared" si="57"/>
        <v>133.33333333333331</v>
      </c>
      <c r="X183" s="129">
        <f t="shared" si="57"/>
        <v>75</v>
      </c>
    </row>
    <row r="184" spans="1:24" ht="15">
      <c r="A184" s="60" t="s">
        <v>420</v>
      </c>
      <c r="I184" s="1">
        <v>321</v>
      </c>
      <c r="J184" s="23">
        <v>38</v>
      </c>
      <c r="K184" s="23" t="s">
        <v>49</v>
      </c>
      <c r="L184" s="23"/>
      <c r="M184" s="24">
        <f t="shared" si="56"/>
        <v>94000</v>
      </c>
      <c r="N184" s="28">
        <f t="shared" si="56"/>
        <v>85000</v>
      </c>
      <c r="O184" s="28">
        <f t="shared" si="56"/>
        <v>90000</v>
      </c>
      <c r="P184" s="28">
        <f t="shared" si="56"/>
        <v>90000</v>
      </c>
      <c r="Q184" s="131">
        <f t="shared" si="56"/>
        <v>120000</v>
      </c>
      <c r="R184" s="247">
        <f t="shared" si="56"/>
        <v>90000</v>
      </c>
      <c r="S184" s="130">
        <f t="shared" si="56"/>
        <v>140000</v>
      </c>
      <c r="T184" s="504">
        <f t="shared" si="56"/>
        <v>140000</v>
      </c>
      <c r="U184" s="385">
        <f>T184/S184</f>
        <v>1</v>
      </c>
      <c r="V184" s="129">
        <f t="shared" si="57"/>
        <v>100</v>
      </c>
      <c r="W184" s="129">
        <f t="shared" si="57"/>
        <v>133.33333333333331</v>
      </c>
      <c r="X184" s="129">
        <f t="shared" si="57"/>
        <v>75</v>
      </c>
    </row>
    <row r="185" spans="1:24" ht="15.75" thickBot="1">
      <c r="A185" s="60" t="s">
        <v>420</v>
      </c>
      <c r="B185" s="1">
        <v>1</v>
      </c>
      <c r="C185" s="1">
        <v>2</v>
      </c>
      <c r="E185" s="1">
        <v>4</v>
      </c>
      <c r="I185" s="1">
        <v>321</v>
      </c>
      <c r="J185" s="23">
        <v>3811</v>
      </c>
      <c r="K185" s="23" t="s">
        <v>236</v>
      </c>
      <c r="L185" s="23"/>
      <c r="M185" s="24">
        <v>94000</v>
      </c>
      <c r="N185" s="28">
        <v>85000</v>
      </c>
      <c r="O185" s="28">
        <v>90000</v>
      </c>
      <c r="P185" s="28">
        <v>90000</v>
      </c>
      <c r="Q185" s="131">
        <v>120000</v>
      </c>
      <c r="R185" s="247">
        <v>90000</v>
      </c>
      <c r="S185" s="130">
        <v>140000</v>
      </c>
      <c r="T185" s="504">
        <v>140000</v>
      </c>
      <c r="U185" s="385">
        <f>T185/S185</f>
        <v>1</v>
      </c>
      <c r="V185" s="129">
        <f t="shared" si="57"/>
        <v>100</v>
      </c>
      <c r="W185" s="129">
        <f t="shared" si="57"/>
        <v>133.33333333333331</v>
      </c>
      <c r="X185" s="129">
        <f t="shared" si="57"/>
        <v>75</v>
      </c>
    </row>
    <row r="186" spans="10:24" ht="15.75">
      <c r="J186" s="179"/>
      <c r="K186" s="179" t="s">
        <v>316</v>
      </c>
      <c r="L186" s="179"/>
      <c r="M186" s="180">
        <f aca="true" t="shared" si="58" ref="M186:R186">M183</f>
        <v>94000</v>
      </c>
      <c r="N186" s="180">
        <f>N183</f>
        <v>85000</v>
      </c>
      <c r="O186" s="180">
        <f t="shared" si="58"/>
        <v>90000</v>
      </c>
      <c r="P186" s="180">
        <f t="shared" si="58"/>
        <v>90000</v>
      </c>
      <c r="Q186" s="181">
        <f>Q183</f>
        <v>120000</v>
      </c>
      <c r="R186" s="180">
        <f t="shared" si="58"/>
        <v>90000</v>
      </c>
      <c r="S186" s="181">
        <f>S183</f>
        <v>140000</v>
      </c>
      <c r="T186" s="520">
        <f>T183</f>
        <v>140000</v>
      </c>
      <c r="U186" s="387">
        <f>S186/R186</f>
        <v>1.5555555555555556</v>
      </c>
      <c r="V186" s="182"/>
      <c r="W186" s="182"/>
      <c r="X186" s="182"/>
    </row>
    <row r="187" spans="10:24" ht="15">
      <c r="J187" s="31"/>
      <c r="K187" s="31"/>
      <c r="L187" s="31"/>
      <c r="M187" s="32"/>
      <c r="N187" s="93"/>
      <c r="O187" s="32"/>
      <c r="P187" s="35"/>
      <c r="Q187" s="206"/>
      <c r="R187" s="184"/>
      <c r="S187" s="140"/>
      <c r="T187" s="507"/>
      <c r="U187" s="366"/>
      <c r="V187" s="207"/>
      <c r="W187" s="207"/>
      <c r="X187" s="207"/>
    </row>
    <row r="188" spans="1:24" ht="15">
      <c r="A188" s="8" t="s">
        <v>421</v>
      </c>
      <c r="B188" s="8"/>
      <c r="C188" s="8"/>
      <c r="D188" s="8"/>
      <c r="E188" s="8"/>
      <c r="F188" s="8"/>
      <c r="G188" s="8"/>
      <c r="H188" s="8"/>
      <c r="I188" s="8">
        <v>321</v>
      </c>
      <c r="J188" s="8" t="s">
        <v>136</v>
      </c>
      <c r="K188" s="8" t="s">
        <v>151</v>
      </c>
      <c r="L188" s="8"/>
      <c r="M188" s="16"/>
      <c r="N188" s="208"/>
      <c r="O188" s="16"/>
      <c r="P188" s="16"/>
      <c r="Q188" s="143"/>
      <c r="R188" s="142"/>
      <c r="S188" s="143"/>
      <c r="T188" s="521"/>
      <c r="U188" s="372"/>
      <c r="V188" s="144"/>
      <c r="W188" s="144"/>
      <c r="X188" s="144"/>
    </row>
    <row r="189" spans="1:24" ht="15.75">
      <c r="A189" s="60" t="s">
        <v>421</v>
      </c>
      <c r="I189" s="1">
        <v>321</v>
      </c>
      <c r="J189" s="67">
        <v>3</v>
      </c>
      <c r="K189" s="67" t="s">
        <v>7</v>
      </c>
      <c r="L189" s="67"/>
      <c r="M189" s="81">
        <f>M190</f>
        <v>0</v>
      </c>
      <c r="N189" s="80">
        <f>N190+N194</f>
        <v>3000</v>
      </c>
      <c r="O189" s="81">
        <f>O190+O194</f>
        <v>20000</v>
      </c>
      <c r="P189" s="80">
        <f>P190</f>
        <v>39500</v>
      </c>
      <c r="Q189" s="127">
        <f>Q190</f>
        <v>10000</v>
      </c>
      <c r="R189" s="80">
        <f>R190+R194</f>
        <v>43500</v>
      </c>
      <c r="S189" s="128">
        <f>S190+S194</f>
        <v>43500</v>
      </c>
      <c r="T189" s="503">
        <f>T190+T194</f>
        <v>42000</v>
      </c>
      <c r="U189" s="384">
        <f aca="true" t="shared" si="59" ref="U189:U196">T189/S189</f>
        <v>0.9655172413793104</v>
      </c>
      <c r="V189" s="129">
        <f aca="true" t="shared" si="60" ref="V189:X193">P189/O189*100</f>
        <v>197.5</v>
      </c>
      <c r="W189" s="129">
        <f t="shared" si="60"/>
        <v>25.31645569620253</v>
      </c>
      <c r="X189" s="129">
        <f t="shared" si="60"/>
        <v>434.99999999999994</v>
      </c>
    </row>
    <row r="190" spans="1:24" ht="15">
      <c r="A190" s="60" t="s">
        <v>421</v>
      </c>
      <c r="I190" s="1">
        <v>321</v>
      </c>
      <c r="J190" s="23">
        <v>32</v>
      </c>
      <c r="K190" s="30" t="s">
        <v>38</v>
      </c>
      <c r="L190" s="29"/>
      <c r="M190" s="24">
        <f>M191+M192</f>
        <v>0</v>
      </c>
      <c r="N190" s="28">
        <f>N191+N192</f>
        <v>0</v>
      </c>
      <c r="O190" s="24">
        <f>O191+O192</f>
        <v>20000</v>
      </c>
      <c r="P190" s="28">
        <f>P191+P192+P194</f>
        <v>39500</v>
      </c>
      <c r="Q190" s="131">
        <f>Q191+Q192+Q193</f>
        <v>10000</v>
      </c>
      <c r="R190" s="247">
        <f>R191+R192+Y194</f>
        <v>36500</v>
      </c>
      <c r="S190" s="130">
        <f>S191+S192+Z194</f>
        <v>36500</v>
      </c>
      <c r="T190" s="504">
        <f>T191+T192+AA194</f>
        <v>35000</v>
      </c>
      <c r="U190" s="385">
        <f t="shared" si="59"/>
        <v>0.958904109589041</v>
      </c>
      <c r="V190" s="129">
        <f t="shared" si="60"/>
        <v>197.5</v>
      </c>
      <c r="W190" s="129">
        <f t="shared" si="60"/>
        <v>25.31645569620253</v>
      </c>
      <c r="X190" s="129">
        <f t="shared" si="60"/>
        <v>365</v>
      </c>
    </row>
    <row r="191" spans="1:24" ht="15">
      <c r="A191" s="60" t="s">
        <v>421</v>
      </c>
      <c r="C191" s="1">
        <v>2</v>
      </c>
      <c r="D191" s="1">
        <v>3</v>
      </c>
      <c r="E191" s="1">
        <v>4</v>
      </c>
      <c r="I191" s="1">
        <v>321</v>
      </c>
      <c r="J191" s="23">
        <v>3237</v>
      </c>
      <c r="K191" s="23" t="s">
        <v>237</v>
      </c>
      <c r="L191" s="23"/>
      <c r="M191" s="24">
        <v>0</v>
      </c>
      <c r="N191" s="28">
        <v>0</v>
      </c>
      <c r="O191" s="24">
        <v>20000</v>
      </c>
      <c r="P191" s="28">
        <v>20000</v>
      </c>
      <c r="Q191" s="131">
        <v>0</v>
      </c>
      <c r="R191" s="247">
        <v>20000</v>
      </c>
      <c r="S191" s="130">
        <v>20000</v>
      </c>
      <c r="T191" s="504">
        <v>20000</v>
      </c>
      <c r="U191" s="385">
        <f t="shared" si="59"/>
        <v>1</v>
      </c>
      <c r="V191" s="129">
        <f t="shared" si="60"/>
        <v>100</v>
      </c>
      <c r="W191" s="129">
        <f t="shared" si="60"/>
        <v>0</v>
      </c>
      <c r="X191" s="129" t="e">
        <f t="shared" si="60"/>
        <v>#DIV/0!</v>
      </c>
    </row>
    <row r="192" spans="1:24" ht="15">
      <c r="A192" s="60" t="s">
        <v>421</v>
      </c>
      <c r="C192" s="1">
        <v>2</v>
      </c>
      <c r="D192" s="1">
        <v>3</v>
      </c>
      <c r="E192" s="1">
        <v>4</v>
      </c>
      <c r="I192" s="1">
        <v>321</v>
      </c>
      <c r="J192" s="23">
        <v>3237</v>
      </c>
      <c r="K192" s="23" t="s">
        <v>489</v>
      </c>
      <c r="L192" s="23"/>
      <c r="M192" s="24">
        <v>0</v>
      </c>
      <c r="N192" s="28">
        <v>0</v>
      </c>
      <c r="O192" s="24">
        <v>0</v>
      </c>
      <c r="P192" s="28">
        <v>16500</v>
      </c>
      <c r="Q192" s="131">
        <v>0</v>
      </c>
      <c r="R192" s="247">
        <v>16500</v>
      </c>
      <c r="S192" s="130">
        <v>16500</v>
      </c>
      <c r="T192" s="504">
        <v>15000</v>
      </c>
      <c r="U192" s="385">
        <f t="shared" si="59"/>
        <v>0.9090909090909091</v>
      </c>
      <c r="V192" s="129" t="e">
        <f t="shared" si="60"/>
        <v>#DIV/0!</v>
      </c>
      <c r="W192" s="129">
        <f t="shared" si="60"/>
        <v>0</v>
      </c>
      <c r="X192" s="129" t="e">
        <f t="shared" si="60"/>
        <v>#DIV/0!</v>
      </c>
    </row>
    <row r="193" spans="1:24" ht="15" hidden="1">
      <c r="A193" s="60" t="s">
        <v>421</v>
      </c>
      <c r="C193" s="1">
        <v>2</v>
      </c>
      <c r="D193" s="1">
        <v>3</v>
      </c>
      <c r="E193" s="1">
        <v>4</v>
      </c>
      <c r="I193" s="1">
        <v>321</v>
      </c>
      <c r="J193" s="55">
        <v>3237</v>
      </c>
      <c r="K193" s="23" t="s">
        <v>352</v>
      </c>
      <c r="L193" s="55"/>
      <c r="M193" s="56">
        <v>0</v>
      </c>
      <c r="N193" s="58">
        <v>0</v>
      </c>
      <c r="O193" s="56">
        <v>0</v>
      </c>
      <c r="P193" s="58">
        <v>0</v>
      </c>
      <c r="Q193" s="131">
        <v>10000</v>
      </c>
      <c r="R193" s="460">
        <v>0</v>
      </c>
      <c r="S193" s="130">
        <v>0</v>
      </c>
      <c r="T193" s="504">
        <v>0</v>
      </c>
      <c r="U193" s="385" t="e">
        <f t="shared" si="59"/>
        <v>#DIV/0!</v>
      </c>
      <c r="V193" s="129" t="e">
        <f t="shared" si="60"/>
        <v>#DIV/0!</v>
      </c>
      <c r="W193" s="129" t="e">
        <f t="shared" si="60"/>
        <v>#DIV/0!</v>
      </c>
      <c r="X193" s="129">
        <f t="shared" si="60"/>
        <v>0</v>
      </c>
    </row>
    <row r="194" spans="1:24" ht="15">
      <c r="A194" s="60" t="s">
        <v>421</v>
      </c>
      <c r="C194" s="1">
        <v>2</v>
      </c>
      <c r="D194" s="1">
        <v>3</v>
      </c>
      <c r="E194" s="1">
        <v>4</v>
      </c>
      <c r="I194" s="1">
        <v>321</v>
      </c>
      <c r="J194" s="55">
        <v>381</v>
      </c>
      <c r="K194" s="30" t="s">
        <v>50</v>
      </c>
      <c r="L194" s="61"/>
      <c r="M194" s="56"/>
      <c r="N194" s="58">
        <f>N195</f>
        <v>3000</v>
      </c>
      <c r="O194" s="56">
        <f>O195</f>
        <v>0</v>
      </c>
      <c r="P194" s="58">
        <f>P195</f>
        <v>3000</v>
      </c>
      <c r="Q194" s="191">
        <v>0</v>
      </c>
      <c r="R194" s="460">
        <f>R195</f>
        <v>7000</v>
      </c>
      <c r="S194" s="190">
        <f>S195</f>
        <v>7000</v>
      </c>
      <c r="T194" s="522">
        <f>T195</f>
        <v>7000</v>
      </c>
      <c r="U194" s="385">
        <f t="shared" si="59"/>
        <v>1</v>
      </c>
      <c r="V194" s="134"/>
      <c r="W194" s="134"/>
      <c r="X194" s="134"/>
    </row>
    <row r="195" spans="1:24" ht="15.75" thickBot="1">
      <c r="A195" s="60" t="s">
        <v>421</v>
      </c>
      <c r="C195" s="1">
        <v>2</v>
      </c>
      <c r="D195" s="1">
        <v>3</v>
      </c>
      <c r="E195" s="1">
        <v>4</v>
      </c>
      <c r="I195" s="1">
        <v>321</v>
      </c>
      <c r="J195" s="55">
        <v>3811</v>
      </c>
      <c r="K195" s="55" t="s">
        <v>469</v>
      </c>
      <c r="L195" s="55"/>
      <c r="M195" s="56"/>
      <c r="N195" s="58">
        <v>3000</v>
      </c>
      <c r="O195" s="56">
        <v>0</v>
      </c>
      <c r="P195" s="58">
        <v>3000</v>
      </c>
      <c r="Q195" s="191">
        <v>0</v>
      </c>
      <c r="R195" s="460">
        <v>7000</v>
      </c>
      <c r="S195" s="190">
        <v>7000</v>
      </c>
      <c r="T195" s="522">
        <v>7000</v>
      </c>
      <c r="U195" s="385">
        <f t="shared" si="59"/>
        <v>1</v>
      </c>
      <c r="V195" s="134"/>
      <c r="W195" s="134"/>
      <c r="X195" s="134"/>
    </row>
    <row r="196" spans="10:24" ht="16.5" thickBot="1">
      <c r="J196" s="179"/>
      <c r="K196" s="179" t="s">
        <v>316</v>
      </c>
      <c r="L196" s="179"/>
      <c r="M196" s="180">
        <f aca="true" t="shared" si="61" ref="M196:R196">M189</f>
        <v>0</v>
      </c>
      <c r="N196" s="180">
        <f t="shared" si="61"/>
        <v>3000</v>
      </c>
      <c r="O196" s="180">
        <f t="shared" si="61"/>
        <v>20000</v>
      </c>
      <c r="P196" s="180">
        <f t="shared" si="61"/>
        <v>39500</v>
      </c>
      <c r="Q196" s="181">
        <f t="shared" si="61"/>
        <v>10000</v>
      </c>
      <c r="R196" s="180">
        <f t="shared" si="61"/>
        <v>43500</v>
      </c>
      <c r="S196" s="181">
        <f>S189</f>
        <v>43500</v>
      </c>
      <c r="T196" s="520">
        <f>T189</f>
        <v>42000</v>
      </c>
      <c r="U196" s="387">
        <f t="shared" si="59"/>
        <v>0.9655172413793104</v>
      </c>
      <c r="V196" s="182"/>
      <c r="W196" s="182"/>
      <c r="X196" s="182"/>
    </row>
    <row r="197" spans="10:24" ht="15.75" hidden="1" thickBot="1">
      <c r="J197" s="31"/>
      <c r="K197" s="31"/>
      <c r="L197" s="31"/>
      <c r="M197" s="32"/>
      <c r="N197" s="93"/>
      <c r="O197" s="32"/>
      <c r="P197" s="35"/>
      <c r="Q197" s="206"/>
      <c r="R197" s="184"/>
      <c r="S197" s="140"/>
      <c r="T197" s="507"/>
      <c r="U197" s="366"/>
      <c r="V197" s="207"/>
      <c r="W197" s="207"/>
      <c r="X197" s="207"/>
    </row>
    <row r="198" spans="1:24" ht="15.75" hidden="1" thickBot="1">
      <c r="A198" s="8"/>
      <c r="B198" s="8"/>
      <c r="C198" s="8"/>
      <c r="D198" s="8"/>
      <c r="E198" s="8"/>
      <c r="F198" s="8"/>
      <c r="G198" s="8"/>
      <c r="H198" s="8"/>
      <c r="I198" s="8">
        <v>321</v>
      </c>
      <c r="J198" s="8" t="s">
        <v>153</v>
      </c>
      <c r="K198" s="8" t="s">
        <v>152</v>
      </c>
      <c r="L198" s="8"/>
      <c r="M198" s="16"/>
      <c r="N198" s="209"/>
      <c r="O198" s="16"/>
      <c r="P198" s="20"/>
      <c r="Q198" s="143"/>
      <c r="R198" s="142"/>
      <c r="S198" s="163"/>
      <c r="T198" s="514"/>
      <c r="V198" s="144"/>
      <c r="W198" s="144"/>
      <c r="X198" s="144"/>
    </row>
    <row r="199" spans="10:24" ht="15.75" hidden="1" thickBot="1">
      <c r="J199" s="67">
        <v>3</v>
      </c>
      <c r="K199" s="67" t="s">
        <v>7</v>
      </c>
      <c r="L199" s="67"/>
      <c r="M199" s="81">
        <f aca="true" t="shared" si="62" ref="M199:U200">M200</f>
        <v>0</v>
      </c>
      <c r="N199" s="174">
        <f t="shared" si="62"/>
        <v>0</v>
      </c>
      <c r="O199" s="81">
        <f t="shared" si="62"/>
        <v>0</v>
      </c>
      <c r="P199" s="80">
        <f t="shared" si="62"/>
        <v>0</v>
      </c>
      <c r="Q199" s="131">
        <f t="shared" si="62"/>
        <v>0</v>
      </c>
      <c r="R199" s="81">
        <f t="shared" si="62"/>
        <v>0</v>
      </c>
      <c r="S199" s="130">
        <f t="shared" si="62"/>
        <v>0</v>
      </c>
      <c r="T199" s="504">
        <f t="shared" si="62"/>
        <v>0</v>
      </c>
      <c r="U199" s="385">
        <f t="shared" si="62"/>
        <v>0</v>
      </c>
      <c r="V199" s="129" t="e">
        <f aca="true" t="shared" si="63" ref="V199:X201">P199/O199</f>
        <v>#DIV/0!</v>
      </c>
      <c r="W199" s="129" t="e">
        <f t="shared" si="63"/>
        <v>#DIV/0!</v>
      </c>
      <c r="X199" s="129" t="e">
        <f t="shared" si="63"/>
        <v>#DIV/0!</v>
      </c>
    </row>
    <row r="200" spans="10:24" ht="15.75" hidden="1" thickBot="1">
      <c r="J200" s="26">
        <v>38</v>
      </c>
      <c r="K200" s="26" t="s">
        <v>49</v>
      </c>
      <c r="L200" s="26"/>
      <c r="M200" s="24">
        <f t="shared" si="62"/>
        <v>0</v>
      </c>
      <c r="N200" s="210">
        <f t="shared" si="62"/>
        <v>0</v>
      </c>
      <c r="O200" s="24">
        <f t="shared" si="62"/>
        <v>0</v>
      </c>
      <c r="P200" s="28">
        <f t="shared" si="62"/>
        <v>0</v>
      </c>
      <c r="Q200" s="131">
        <f t="shared" si="62"/>
        <v>0</v>
      </c>
      <c r="R200" s="81">
        <f t="shared" si="62"/>
        <v>0</v>
      </c>
      <c r="S200" s="130">
        <f t="shared" si="62"/>
        <v>0</v>
      </c>
      <c r="T200" s="504">
        <f t="shared" si="62"/>
        <v>0</v>
      </c>
      <c r="U200" s="385">
        <f t="shared" si="62"/>
        <v>0</v>
      </c>
      <c r="V200" s="129" t="e">
        <f t="shared" si="63"/>
        <v>#DIV/0!</v>
      </c>
      <c r="W200" s="129" t="e">
        <f t="shared" si="63"/>
        <v>#DIV/0!</v>
      </c>
      <c r="X200" s="129" t="e">
        <f t="shared" si="63"/>
        <v>#DIV/0!</v>
      </c>
    </row>
    <row r="201" spans="10:24" ht="15.75" hidden="1" thickBot="1">
      <c r="J201" s="23">
        <v>3821</v>
      </c>
      <c r="K201" s="23" t="s">
        <v>238</v>
      </c>
      <c r="L201" s="23"/>
      <c r="M201" s="24">
        <v>0</v>
      </c>
      <c r="N201" s="210">
        <v>0</v>
      </c>
      <c r="O201" s="24">
        <v>0</v>
      </c>
      <c r="P201" s="28">
        <v>0</v>
      </c>
      <c r="Q201" s="131">
        <v>0</v>
      </c>
      <c r="R201" s="81">
        <v>0</v>
      </c>
      <c r="S201" s="130">
        <v>0</v>
      </c>
      <c r="T201" s="504">
        <v>0</v>
      </c>
      <c r="U201" s="385">
        <v>0</v>
      </c>
      <c r="V201" s="129" t="e">
        <f t="shared" si="63"/>
        <v>#DIV/0!</v>
      </c>
      <c r="W201" s="129" t="e">
        <f t="shared" si="63"/>
        <v>#DIV/0!</v>
      </c>
      <c r="X201" s="129" t="e">
        <f t="shared" si="63"/>
        <v>#DIV/0!</v>
      </c>
    </row>
    <row r="202" spans="10:24" ht="16.5" hidden="1" thickBot="1">
      <c r="J202" s="179"/>
      <c r="K202" s="179" t="s">
        <v>316</v>
      </c>
      <c r="L202" s="179"/>
      <c r="M202" s="180">
        <f aca="true" t="shared" si="64" ref="M202:R202">M199</f>
        <v>0</v>
      </c>
      <c r="N202" s="211">
        <f>N199</f>
        <v>0</v>
      </c>
      <c r="O202" s="180">
        <f t="shared" si="64"/>
        <v>0</v>
      </c>
      <c r="P202" s="203">
        <f t="shared" si="64"/>
        <v>0</v>
      </c>
      <c r="Q202" s="181">
        <f>Q199</f>
        <v>0</v>
      </c>
      <c r="R202" s="180">
        <f t="shared" si="64"/>
        <v>0</v>
      </c>
      <c r="S202" s="202">
        <f>S199</f>
        <v>0</v>
      </c>
      <c r="T202" s="524">
        <f>T199</f>
        <v>0</v>
      </c>
      <c r="U202" s="388">
        <f>U199</f>
        <v>0</v>
      </c>
      <c r="V202" s="182"/>
      <c r="W202" s="182"/>
      <c r="X202" s="182"/>
    </row>
    <row r="203" spans="10:24" ht="16.5" thickBot="1">
      <c r="J203" s="155"/>
      <c r="K203" s="155" t="s">
        <v>321</v>
      </c>
      <c r="L203" s="155"/>
      <c r="M203" s="156">
        <f aca="true" t="shared" si="65" ref="M203:T203">M186+M196+M202</f>
        <v>94000</v>
      </c>
      <c r="N203" s="156">
        <f t="shared" si="65"/>
        <v>88000</v>
      </c>
      <c r="O203" s="156">
        <f t="shared" si="65"/>
        <v>110000</v>
      </c>
      <c r="P203" s="156">
        <f t="shared" si="65"/>
        <v>129500</v>
      </c>
      <c r="Q203" s="157">
        <f t="shared" si="65"/>
        <v>130000</v>
      </c>
      <c r="R203" s="156">
        <f t="shared" si="65"/>
        <v>133500</v>
      </c>
      <c r="S203" s="157">
        <f t="shared" si="65"/>
        <v>183500</v>
      </c>
      <c r="T203" s="512">
        <f t="shared" si="65"/>
        <v>182000</v>
      </c>
      <c r="U203" s="391">
        <f>T203/S203</f>
        <v>0.9918256130790191</v>
      </c>
      <c r="V203" s="158"/>
      <c r="W203" s="158"/>
      <c r="X203" s="158"/>
    </row>
    <row r="204" spans="10:24" ht="15.75" thickTop="1">
      <c r="J204" s="31"/>
      <c r="K204" s="31"/>
      <c r="L204" s="31"/>
      <c r="M204" s="32"/>
      <c r="N204" s="93"/>
      <c r="O204" s="32"/>
      <c r="P204" s="35"/>
      <c r="Q204" s="206"/>
      <c r="R204" s="184"/>
      <c r="S204" s="140"/>
      <c r="T204" s="507"/>
      <c r="U204" s="366"/>
      <c r="V204" s="207"/>
      <c r="W204" s="207"/>
      <c r="X204" s="207"/>
    </row>
    <row r="205" spans="1:24" ht="15.75">
      <c r="A205" s="19"/>
      <c r="B205" s="19"/>
      <c r="C205" s="19"/>
      <c r="D205" s="19"/>
      <c r="E205" s="19"/>
      <c r="F205" s="19"/>
      <c r="G205" s="19"/>
      <c r="H205" s="19"/>
      <c r="I205" s="19"/>
      <c r="J205" s="122" t="s">
        <v>281</v>
      </c>
      <c r="K205" s="122" t="s">
        <v>280</v>
      </c>
      <c r="L205" s="122"/>
      <c r="M205" s="17"/>
      <c r="N205" s="212"/>
      <c r="O205" s="17"/>
      <c r="P205" s="17"/>
      <c r="Q205" s="168"/>
      <c r="R205" s="169"/>
      <c r="S205" s="169"/>
      <c r="T205" s="526"/>
      <c r="U205" s="392"/>
      <c r="V205" s="170"/>
      <c r="W205" s="170"/>
      <c r="X205" s="170"/>
    </row>
    <row r="206" spans="1:24" ht="15.75">
      <c r="A206" s="19"/>
      <c r="B206" s="19"/>
      <c r="C206" s="19"/>
      <c r="D206" s="19"/>
      <c r="E206" s="19"/>
      <c r="F206" s="19"/>
      <c r="G206" s="19"/>
      <c r="H206" s="19"/>
      <c r="I206" s="19">
        <v>400</v>
      </c>
      <c r="J206" s="19" t="s">
        <v>201</v>
      </c>
      <c r="K206" s="19" t="s">
        <v>203</v>
      </c>
      <c r="L206" s="19"/>
      <c r="M206" s="20"/>
      <c r="N206" s="209"/>
      <c r="O206" s="20"/>
      <c r="P206" s="20"/>
      <c r="Q206" s="163"/>
      <c r="R206" s="171"/>
      <c r="S206" s="171"/>
      <c r="T206" s="527"/>
      <c r="U206" s="364"/>
      <c r="V206" s="172"/>
      <c r="W206" s="172"/>
      <c r="X206" s="172"/>
    </row>
    <row r="207" spans="1:24" ht="15.75">
      <c r="A207" s="7" t="s">
        <v>394</v>
      </c>
      <c r="B207" s="7"/>
      <c r="C207" s="7"/>
      <c r="D207" s="7"/>
      <c r="E207" s="7"/>
      <c r="F207" s="7"/>
      <c r="G207" s="7"/>
      <c r="H207" s="7"/>
      <c r="I207" s="7"/>
      <c r="J207" s="124" t="s">
        <v>155</v>
      </c>
      <c r="K207" s="124" t="s">
        <v>154</v>
      </c>
      <c r="L207" s="124"/>
      <c r="M207" s="15"/>
      <c r="N207" s="213"/>
      <c r="O207" s="15"/>
      <c r="P207" s="15"/>
      <c r="Q207" s="149"/>
      <c r="R207" s="148"/>
      <c r="S207" s="148"/>
      <c r="T207" s="510"/>
      <c r="U207" s="379"/>
      <c r="V207" s="150"/>
      <c r="W207" s="150"/>
      <c r="X207" s="150"/>
    </row>
    <row r="208" spans="1:24" ht="15.75">
      <c r="A208" s="8" t="s">
        <v>422</v>
      </c>
      <c r="B208" s="8"/>
      <c r="C208" s="8"/>
      <c r="D208" s="8"/>
      <c r="E208" s="8"/>
      <c r="F208" s="8"/>
      <c r="G208" s="8"/>
      <c r="H208" s="8"/>
      <c r="I208" s="8">
        <v>451</v>
      </c>
      <c r="J208" s="8" t="s">
        <v>157</v>
      </c>
      <c r="K208" s="8" t="s">
        <v>156</v>
      </c>
      <c r="L208" s="8"/>
      <c r="M208" s="16"/>
      <c r="N208" s="208"/>
      <c r="O208" s="16"/>
      <c r="P208" s="16"/>
      <c r="Q208" s="143"/>
      <c r="R208" s="142"/>
      <c r="S208" s="142"/>
      <c r="T208" s="508"/>
      <c r="U208" s="377"/>
      <c r="V208" s="144"/>
      <c r="W208" s="144"/>
      <c r="X208" s="144"/>
    </row>
    <row r="209" spans="1:24" ht="15.75">
      <c r="A209" s="60" t="s">
        <v>422</v>
      </c>
      <c r="I209" s="1">
        <v>451</v>
      </c>
      <c r="J209" s="67">
        <v>3</v>
      </c>
      <c r="K209" s="67" t="s">
        <v>7</v>
      </c>
      <c r="L209" s="67"/>
      <c r="M209" s="81">
        <f aca="true" t="shared" si="66" ref="M209:T210">M210</f>
        <v>464686</v>
      </c>
      <c r="N209" s="80">
        <f t="shared" si="66"/>
        <v>100550</v>
      </c>
      <c r="O209" s="80">
        <f t="shared" si="66"/>
        <v>100000</v>
      </c>
      <c r="P209" s="80">
        <f t="shared" si="66"/>
        <v>100000</v>
      </c>
      <c r="Q209" s="127">
        <f t="shared" si="66"/>
        <v>200000</v>
      </c>
      <c r="R209" s="80">
        <f t="shared" si="66"/>
        <v>80000</v>
      </c>
      <c r="S209" s="128">
        <f t="shared" si="66"/>
        <v>176826</v>
      </c>
      <c r="T209" s="503">
        <f t="shared" si="66"/>
        <v>426826</v>
      </c>
      <c r="U209" s="384">
        <f>T209/S209</f>
        <v>2.413819234727925</v>
      </c>
      <c r="V209" s="129">
        <f aca="true" t="shared" si="67" ref="V209:X211">P209/O209*100</f>
        <v>100</v>
      </c>
      <c r="W209" s="129">
        <f t="shared" si="67"/>
        <v>200</v>
      </c>
      <c r="X209" s="129">
        <f t="shared" si="67"/>
        <v>40</v>
      </c>
    </row>
    <row r="210" spans="1:24" ht="15">
      <c r="A210" s="60" t="s">
        <v>422</v>
      </c>
      <c r="I210" s="1">
        <v>451</v>
      </c>
      <c r="J210" s="23">
        <v>32</v>
      </c>
      <c r="K210" s="30" t="s">
        <v>38</v>
      </c>
      <c r="L210" s="29"/>
      <c r="M210" s="24">
        <f t="shared" si="66"/>
        <v>464686</v>
      </c>
      <c r="N210" s="28">
        <f t="shared" si="66"/>
        <v>100550</v>
      </c>
      <c r="O210" s="28">
        <f t="shared" si="66"/>
        <v>100000</v>
      </c>
      <c r="P210" s="28">
        <f t="shared" si="66"/>
        <v>100000</v>
      </c>
      <c r="Q210" s="131">
        <f t="shared" si="66"/>
        <v>200000</v>
      </c>
      <c r="R210" s="247">
        <f t="shared" si="66"/>
        <v>80000</v>
      </c>
      <c r="S210" s="130">
        <f>S211+S212</f>
        <v>176826</v>
      </c>
      <c r="T210" s="504">
        <f>T211+T212</f>
        <v>426826</v>
      </c>
      <c r="U210" s="385">
        <f>T210/S210</f>
        <v>2.413819234727925</v>
      </c>
      <c r="V210" s="129">
        <f t="shared" si="67"/>
        <v>100</v>
      </c>
      <c r="W210" s="129">
        <f t="shared" si="67"/>
        <v>200</v>
      </c>
      <c r="X210" s="129">
        <f t="shared" si="67"/>
        <v>40</v>
      </c>
    </row>
    <row r="211" spans="1:24" ht="15">
      <c r="A211" s="60" t="s">
        <v>422</v>
      </c>
      <c r="C211" s="1">
        <v>2</v>
      </c>
      <c r="D211" s="1">
        <v>3</v>
      </c>
      <c r="E211" s="1">
        <v>4</v>
      </c>
      <c r="I211" s="1">
        <v>451</v>
      </c>
      <c r="J211" s="23">
        <v>3232</v>
      </c>
      <c r="K211" s="23" t="s">
        <v>383</v>
      </c>
      <c r="L211" s="23"/>
      <c r="M211" s="24">
        <v>464686</v>
      </c>
      <c r="N211" s="28">
        <v>100550</v>
      </c>
      <c r="O211" s="28">
        <v>100000</v>
      </c>
      <c r="P211" s="28">
        <v>100000</v>
      </c>
      <c r="Q211" s="131">
        <v>200000</v>
      </c>
      <c r="R211" s="247">
        <v>80000</v>
      </c>
      <c r="S211" s="130">
        <v>100000</v>
      </c>
      <c r="T211" s="504">
        <v>350000</v>
      </c>
      <c r="U211" s="385">
        <f>T211/S211</f>
        <v>3.5</v>
      </c>
      <c r="V211" s="129">
        <f t="shared" si="67"/>
        <v>100</v>
      </c>
      <c r="W211" s="129">
        <f t="shared" si="67"/>
        <v>200</v>
      </c>
      <c r="X211" s="129">
        <f t="shared" si="67"/>
        <v>40</v>
      </c>
    </row>
    <row r="212" spans="1:24" ht="15.75" thickBot="1">
      <c r="A212" s="60" t="s">
        <v>422</v>
      </c>
      <c r="I212" s="1">
        <v>451</v>
      </c>
      <c r="J212" s="55">
        <v>3232</v>
      </c>
      <c r="K212" s="55" t="s">
        <v>596</v>
      </c>
      <c r="L212" s="55"/>
      <c r="M212" s="56"/>
      <c r="N212" s="58"/>
      <c r="O212" s="58"/>
      <c r="P212" s="58"/>
      <c r="Q212" s="191"/>
      <c r="R212" s="460">
        <v>0</v>
      </c>
      <c r="S212" s="190">
        <v>76826</v>
      </c>
      <c r="T212" s="522">
        <v>76826</v>
      </c>
      <c r="U212" s="385">
        <f>T212/S212</f>
        <v>1</v>
      </c>
      <c r="V212" s="134"/>
      <c r="W212" s="134"/>
      <c r="X212" s="134"/>
    </row>
    <row r="213" spans="10:24" ht="15.75">
      <c r="J213" s="179"/>
      <c r="K213" s="179" t="s">
        <v>316</v>
      </c>
      <c r="L213" s="179"/>
      <c r="M213" s="180">
        <f aca="true" t="shared" si="68" ref="M213:R213">M209</f>
        <v>464686</v>
      </c>
      <c r="N213" s="180">
        <f>N209</f>
        <v>100550</v>
      </c>
      <c r="O213" s="180">
        <f t="shared" si="68"/>
        <v>100000</v>
      </c>
      <c r="P213" s="180">
        <f t="shared" si="68"/>
        <v>100000</v>
      </c>
      <c r="Q213" s="181">
        <f>Q209</f>
        <v>200000</v>
      </c>
      <c r="R213" s="180">
        <f t="shared" si="68"/>
        <v>80000</v>
      </c>
      <c r="S213" s="181">
        <f>S209</f>
        <v>176826</v>
      </c>
      <c r="T213" s="520">
        <f>T209</f>
        <v>426826</v>
      </c>
      <c r="U213" s="387">
        <f>T213/S213</f>
        <v>2.413819234727925</v>
      </c>
      <c r="V213" s="182"/>
      <c r="W213" s="182"/>
      <c r="X213" s="182"/>
    </row>
    <row r="214" spans="10:24" ht="15">
      <c r="J214" s="31"/>
      <c r="K214" s="31"/>
      <c r="L214" s="31"/>
      <c r="M214" s="32"/>
      <c r="N214" s="35"/>
      <c r="O214" s="32"/>
      <c r="P214" s="35"/>
      <c r="Q214" s="206"/>
      <c r="R214" s="184"/>
      <c r="S214" s="140"/>
      <c r="T214" s="507"/>
      <c r="U214" s="366"/>
      <c r="V214" s="207"/>
      <c r="W214" s="207"/>
      <c r="X214" s="207"/>
    </row>
    <row r="215" spans="1:24" ht="15.75">
      <c r="A215" s="8" t="s">
        <v>423</v>
      </c>
      <c r="B215" s="8"/>
      <c r="C215" s="8"/>
      <c r="D215" s="8"/>
      <c r="E215" s="8"/>
      <c r="F215" s="8"/>
      <c r="G215" s="8"/>
      <c r="H215" s="8"/>
      <c r="I215" s="8">
        <v>560</v>
      </c>
      <c r="J215" s="8" t="s">
        <v>158</v>
      </c>
      <c r="K215" s="8" t="s">
        <v>375</v>
      </c>
      <c r="L215" s="8"/>
      <c r="M215" s="16"/>
      <c r="N215" s="16"/>
      <c r="O215" s="16"/>
      <c r="P215" s="16"/>
      <c r="Q215" s="143"/>
      <c r="R215" s="142"/>
      <c r="S215" s="142"/>
      <c r="T215" s="508"/>
      <c r="U215" s="377"/>
      <c r="V215" s="144"/>
      <c r="W215" s="144"/>
      <c r="X215" s="144"/>
    </row>
    <row r="216" spans="1:24" ht="15.75">
      <c r="A216" s="60" t="s">
        <v>423</v>
      </c>
      <c r="I216" s="1">
        <v>560</v>
      </c>
      <c r="J216" s="67">
        <v>3</v>
      </c>
      <c r="K216" s="67" t="s">
        <v>7</v>
      </c>
      <c r="L216" s="67"/>
      <c r="M216" s="81">
        <f>M217</f>
        <v>0</v>
      </c>
      <c r="N216" s="80">
        <f aca="true" t="shared" si="69" ref="N216:S216">N217+N219</f>
        <v>210073</v>
      </c>
      <c r="O216" s="80">
        <f t="shared" si="69"/>
        <v>100000</v>
      </c>
      <c r="P216" s="80">
        <f t="shared" si="69"/>
        <v>45000</v>
      </c>
      <c r="Q216" s="80">
        <f t="shared" si="69"/>
        <v>150000</v>
      </c>
      <c r="R216" s="80">
        <f t="shared" si="69"/>
        <v>20000</v>
      </c>
      <c r="S216" s="80">
        <f t="shared" si="69"/>
        <v>20000</v>
      </c>
      <c r="T216" s="485">
        <f>T217+T219</f>
        <v>20000</v>
      </c>
      <c r="U216" s="384">
        <f>T216/S216</f>
        <v>1</v>
      </c>
      <c r="V216" s="129">
        <f aca="true" t="shared" si="70" ref="V216:X218">P216/O216*100</f>
        <v>45</v>
      </c>
      <c r="W216" s="129">
        <f t="shared" si="70"/>
        <v>333.33333333333337</v>
      </c>
      <c r="X216" s="129">
        <f t="shared" si="70"/>
        <v>13.333333333333334</v>
      </c>
    </row>
    <row r="217" spans="1:24" ht="15">
      <c r="A217" s="60" t="s">
        <v>423</v>
      </c>
      <c r="I217" s="1">
        <v>560</v>
      </c>
      <c r="J217" s="23">
        <v>32</v>
      </c>
      <c r="K217" s="30" t="s">
        <v>38</v>
      </c>
      <c r="L217" s="29"/>
      <c r="M217" s="24">
        <f>M218</f>
        <v>0</v>
      </c>
      <c r="N217" s="28">
        <f aca="true" t="shared" si="71" ref="N217:T217">N218</f>
        <v>210073</v>
      </c>
      <c r="O217" s="28">
        <f t="shared" si="71"/>
        <v>100000</v>
      </c>
      <c r="P217" s="28">
        <f t="shared" si="71"/>
        <v>45000</v>
      </c>
      <c r="Q217" s="131">
        <f t="shared" si="71"/>
        <v>150000</v>
      </c>
      <c r="R217" s="247">
        <f t="shared" si="71"/>
        <v>20000</v>
      </c>
      <c r="S217" s="130">
        <f t="shared" si="71"/>
        <v>20000</v>
      </c>
      <c r="T217" s="504">
        <f t="shared" si="71"/>
        <v>20000</v>
      </c>
      <c r="U217" s="396">
        <f>T217/S217</f>
        <v>1</v>
      </c>
      <c r="V217" s="129">
        <f t="shared" si="70"/>
        <v>45</v>
      </c>
      <c r="W217" s="129">
        <f t="shared" si="70"/>
        <v>333.33333333333337</v>
      </c>
      <c r="X217" s="129">
        <f t="shared" si="70"/>
        <v>13.333333333333334</v>
      </c>
    </row>
    <row r="218" spans="1:24" ht="15.75" thickBot="1">
      <c r="A218" s="60" t="s">
        <v>423</v>
      </c>
      <c r="C218" s="1">
        <v>2</v>
      </c>
      <c r="D218" s="1">
        <v>3</v>
      </c>
      <c r="E218" s="1">
        <v>4</v>
      </c>
      <c r="I218" s="1">
        <v>560</v>
      </c>
      <c r="J218" s="23">
        <v>3232</v>
      </c>
      <c r="K218" s="23" t="s">
        <v>240</v>
      </c>
      <c r="L218" s="23"/>
      <c r="M218" s="24">
        <v>0</v>
      </c>
      <c r="N218" s="28">
        <v>210073</v>
      </c>
      <c r="O218" s="28">
        <v>100000</v>
      </c>
      <c r="P218" s="28">
        <v>45000</v>
      </c>
      <c r="Q218" s="131">
        <v>150000</v>
      </c>
      <c r="R218" s="247">
        <v>20000</v>
      </c>
      <c r="S218" s="130">
        <v>20000</v>
      </c>
      <c r="T218" s="504">
        <v>20000</v>
      </c>
      <c r="U218" s="396">
        <f>T218/S218</f>
        <v>1</v>
      </c>
      <c r="V218" s="129">
        <f t="shared" si="70"/>
        <v>45</v>
      </c>
      <c r="W218" s="129">
        <f t="shared" si="70"/>
        <v>333.33333333333337</v>
      </c>
      <c r="X218" s="129">
        <f t="shared" si="70"/>
        <v>13.333333333333334</v>
      </c>
    </row>
    <row r="219" spans="1:24" ht="15.75" hidden="1" thickBot="1">
      <c r="A219" s="60" t="s">
        <v>423</v>
      </c>
      <c r="I219" s="1">
        <v>560</v>
      </c>
      <c r="J219" s="55">
        <v>4</v>
      </c>
      <c r="K219" s="67" t="s">
        <v>95</v>
      </c>
      <c r="L219" s="55"/>
      <c r="M219" s="56"/>
      <c r="N219" s="58">
        <f>N220</f>
        <v>0</v>
      </c>
      <c r="O219" s="58">
        <f aca="true" t="shared" si="72" ref="O219:T220">O220</f>
        <v>0</v>
      </c>
      <c r="P219" s="58">
        <f t="shared" si="72"/>
        <v>0</v>
      </c>
      <c r="Q219" s="58">
        <f t="shared" si="72"/>
        <v>0</v>
      </c>
      <c r="R219" s="58">
        <f t="shared" si="72"/>
        <v>0</v>
      </c>
      <c r="S219" s="58">
        <f t="shared" si="72"/>
        <v>0</v>
      </c>
      <c r="T219" s="528">
        <f t="shared" si="72"/>
        <v>0</v>
      </c>
      <c r="U219" s="393" t="e">
        <f>S219/R219</f>
        <v>#DIV/0!</v>
      </c>
      <c r="V219" s="134"/>
      <c r="W219" s="134"/>
      <c r="X219" s="134"/>
    </row>
    <row r="220" spans="1:24" ht="15.75" hidden="1" thickBot="1">
      <c r="A220" s="60" t="s">
        <v>423</v>
      </c>
      <c r="I220" s="1">
        <v>560</v>
      </c>
      <c r="J220" s="23">
        <v>42</v>
      </c>
      <c r="K220" s="23" t="s">
        <v>98</v>
      </c>
      <c r="L220" s="23"/>
      <c r="M220" s="56"/>
      <c r="N220" s="58">
        <f>N221</f>
        <v>0</v>
      </c>
      <c r="O220" s="58">
        <f t="shared" si="72"/>
        <v>0</v>
      </c>
      <c r="P220" s="58">
        <f t="shared" si="72"/>
        <v>0</v>
      </c>
      <c r="Q220" s="58">
        <f t="shared" si="72"/>
        <v>0</v>
      </c>
      <c r="R220" s="58">
        <f t="shared" si="72"/>
        <v>0</v>
      </c>
      <c r="S220" s="58"/>
      <c r="T220" s="528"/>
      <c r="U220" s="393" t="e">
        <f>S220/R220</f>
        <v>#DIV/0!</v>
      </c>
      <c r="V220" s="134"/>
      <c r="W220" s="134"/>
      <c r="X220" s="134"/>
    </row>
    <row r="221" spans="1:24" ht="15.75" hidden="1" thickBot="1">
      <c r="A221" s="60" t="s">
        <v>423</v>
      </c>
      <c r="I221" s="1">
        <v>560</v>
      </c>
      <c r="J221" s="55">
        <v>4214</v>
      </c>
      <c r="K221" s="55" t="s">
        <v>534</v>
      </c>
      <c r="L221" s="55"/>
      <c r="M221" s="56"/>
      <c r="N221" s="58">
        <v>0</v>
      </c>
      <c r="O221" s="58">
        <v>0</v>
      </c>
      <c r="P221" s="58">
        <v>0</v>
      </c>
      <c r="Q221" s="191">
        <v>0</v>
      </c>
      <c r="R221" s="189">
        <v>0</v>
      </c>
      <c r="S221" s="190">
        <v>0</v>
      </c>
      <c r="T221" s="522">
        <v>0</v>
      </c>
      <c r="U221" s="393" t="e">
        <f>S221/R221</f>
        <v>#DIV/0!</v>
      </c>
      <c r="V221" s="134"/>
      <c r="W221" s="134"/>
      <c r="X221" s="134"/>
    </row>
    <row r="222" spans="10:24" ht="15.75">
      <c r="J222" s="179"/>
      <c r="K222" s="179" t="s">
        <v>316</v>
      </c>
      <c r="L222" s="179"/>
      <c r="M222" s="180">
        <f aca="true" t="shared" si="73" ref="M222:R222">M216</f>
        <v>0</v>
      </c>
      <c r="N222" s="180">
        <f>N216</f>
        <v>210073</v>
      </c>
      <c r="O222" s="180">
        <f t="shared" si="73"/>
        <v>100000</v>
      </c>
      <c r="P222" s="180">
        <f t="shared" si="73"/>
        <v>45000</v>
      </c>
      <c r="Q222" s="181">
        <f>Q216</f>
        <v>150000</v>
      </c>
      <c r="R222" s="180">
        <f t="shared" si="73"/>
        <v>20000</v>
      </c>
      <c r="S222" s="181">
        <f>S216</f>
        <v>20000</v>
      </c>
      <c r="T222" s="520">
        <f>T216</f>
        <v>20000</v>
      </c>
      <c r="U222" s="387">
        <f>T222/S222</f>
        <v>1</v>
      </c>
      <c r="V222" s="182"/>
      <c r="W222" s="182"/>
      <c r="X222" s="182"/>
    </row>
    <row r="223" spans="10:24" ht="15.75">
      <c r="J223" s="139"/>
      <c r="K223" s="139"/>
      <c r="L223" s="139"/>
      <c r="M223" s="108"/>
      <c r="N223" s="108"/>
      <c r="O223" s="108"/>
      <c r="P223" s="108"/>
      <c r="Q223" s="146"/>
      <c r="R223" s="108"/>
      <c r="S223" s="146"/>
      <c r="T223" s="509"/>
      <c r="U223" s="378"/>
      <c r="V223" s="147"/>
      <c r="W223" s="147"/>
      <c r="X223" s="147"/>
    </row>
    <row r="224" spans="1:29" ht="15.75">
      <c r="A224" s="8"/>
      <c r="B224" s="8"/>
      <c r="C224" s="8"/>
      <c r="D224" s="8"/>
      <c r="E224" s="8"/>
      <c r="F224" s="8"/>
      <c r="G224" s="8"/>
      <c r="H224" s="8"/>
      <c r="I224" s="8">
        <v>560</v>
      </c>
      <c r="J224" s="214" t="s">
        <v>158</v>
      </c>
      <c r="K224" s="214" t="s">
        <v>377</v>
      </c>
      <c r="L224" s="214"/>
      <c r="M224" s="215"/>
      <c r="N224" s="215"/>
      <c r="O224" s="215"/>
      <c r="P224" s="215"/>
      <c r="Q224" s="216"/>
      <c r="R224" s="215"/>
      <c r="S224" s="215"/>
      <c r="T224" s="529"/>
      <c r="U224" s="394"/>
      <c r="V224" s="216"/>
      <c r="W224" s="216"/>
      <c r="X224" s="216"/>
      <c r="Y224" s="351"/>
      <c r="Z224" s="93"/>
      <c r="AA224" s="33"/>
      <c r="AB224" s="88"/>
      <c r="AC224" s="88"/>
    </row>
    <row r="225" spans="1:29" ht="15.75">
      <c r="A225" s="60" t="s">
        <v>423</v>
      </c>
      <c r="I225" s="1">
        <v>560</v>
      </c>
      <c r="J225" s="104">
        <v>3</v>
      </c>
      <c r="K225" s="104" t="s">
        <v>7</v>
      </c>
      <c r="L225" s="104"/>
      <c r="M225" s="80">
        <f aca="true" t="shared" si="74" ref="M225:T226">M226</f>
        <v>0</v>
      </c>
      <c r="N225" s="80">
        <f>N226+N232</f>
        <v>82571</v>
      </c>
      <c r="O225" s="80">
        <f t="shared" si="74"/>
        <v>0</v>
      </c>
      <c r="P225" s="80">
        <f>P226+P232</f>
        <v>144228</v>
      </c>
      <c r="Q225" s="80">
        <f>Q226+Q232</f>
        <v>0</v>
      </c>
      <c r="R225" s="454">
        <f>R226+R232+Z233</f>
        <v>142850</v>
      </c>
      <c r="S225" s="80">
        <f>S226+S232+S243</f>
        <v>147971</v>
      </c>
      <c r="T225" s="485">
        <f>T226+T232+T243</f>
        <v>234100</v>
      </c>
      <c r="U225" s="384">
        <f>T225/S225</f>
        <v>1.5820667563238742</v>
      </c>
      <c r="V225" s="217"/>
      <c r="W225" s="217"/>
      <c r="X225" s="217"/>
      <c r="Y225" s="352"/>
      <c r="Z225" s="93"/>
      <c r="AA225" s="33"/>
      <c r="AB225" s="88"/>
      <c r="AC225" s="88"/>
    </row>
    <row r="226" spans="1:29" ht="15">
      <c r="A226" s="60" t="s">
        <v>423</v>
      </c>
      <c r="E226" s="1">
        <v>4</v>
      </c>
      <c r="I226" s="1">
        <v>560</v>
      </c>
      <c r="J226" s="27">
        <v>31</v>
      </c>
      <c r="K226" s="27" t="s">
        <v>34</v>
      </c>
      <c r="L226" s="27"/>
      <c r="M226" s="28">
        <f t="shared" si="74"/>
        <v>0</v>
      </c>
      <c r="N226" s="28">
        <f t="shared" si="74"/>
        <v>69947</v>
      </c>
      <c r="O226" s="28">
        <f t="shared" si="74"/>
        <v>0</v>
      </c>
      <c r="P226" s="28">
        <f t="shared" si="74"/>
        <v>111145</v>
      </c>
      <c r="Q226" s="28">
        <f t="shared" si="74"/>
        <v>0</v>
      </c>
      <c r="R226" s="462">
        <f t="shared" si="74"/>
        <v>110400</v>
      </c>
      <c r="S226" s="28">
        <f t="shared" si="74"/>
        <v>120204</v>
      </c>
      <c r="T226" s="486">
        <f t="shared" si="74"/>
        <v>182100</v>
      </c>
      <c r="U226" s="385">
        <f>T226/S226</f>
        <v>1.5149246281321753</v>
      </c>
      <c r="V226" s="217"/>
      <c r="W226" s="217"/>
      <c r="X226" s="217"/>
      <c r="Y226" s="351"/>
      <c r="Z226" s="93"/>
      <c r="AA226" s="33"/>
      <c r="AB226" s="88"/>
      <c r="AC226" s="88"/>
    </row>
    <row r="227" spans="1:29" ht="15">
      <c r="A227" s="60" t="s">
        <v>423</v>
      </c>
      <c r="E227" s="1">
        <v>4</v>
      </c>
      <c r="I227" s="1">
        <v>560</v>
      </c>
      <c r="J227" s="27">
        <v>311</v>
      </c>
      <c r="K227" s="27" t="s">
        <v>212</v>
      </c>
      <c r="L227" s="27"/>
      <c r="M227" s="28">
        <v>0</v>
      </c>
      <c r="N227" s="28">
        <f>N228+N230+N231</f>
        <v>69947</v>
      </c>
      <c r="O227" s="28">
        <v>0</v>
      </c>
      <c r="P227" s="28">
        <f>P228+P230+P231+P229</f>
        <v>111145</v>
      </c>
      <c r="Q227" s="28">
        <f>Q228+Q230+Q231</f>
        <v>0</v>
      </c>
      <c r="R227" s="462">
        <f>R228+R230+R231+R229</f>
        <v>110400</v>
      </c>
      <c r="S227" s="28">
        <f>S228+S230+S231+S229</f>
        <v>120204</v>
      </c>
      <c r="T227" s="486">
        <f>T228+T230+T231+T229</f>
        <v>182100</v>
      </c>
      <c r="U227" s="385">
        <f aca="true" t="shared" si="75" ref="U227:U245">T227/S227</f>
        <v>1.5149246281321753</v>
      </c>
      <c r="V227" s="28"/>
      <c r="W227" s="28"/>
      <c r="X227" s="28"/>
      <c r="Y227" s="351"/>
      <c r="Z227" s="93"/>
      <c r="AA227" s="33"/>
      <c r="AB227" s="88"/>
      <c r="AC227" s="88"/>
    </row>
    <row r="228" spans="1:29" ht="15">
      <c r="A228" s="60" t="s">
        <v>423</v>
      </c>
      <c r="E228" s="1">
        <v>4</v>
      </c>
      <c r="I228" s="1">
        <v>560</v>
      </c>
      <c r="J228" s="23">
        <v>3111</v>
      </c>
      <c r="K228" s="23" t="s">
        <v>212</v>
      </c>
      <c r="L228" s="23"/>
      <c r="M228" s="28"/>
      <c r="N228" s="28">
        <v>59029</v>
      </c>
      <c r="O228" s="28">
        <v>0</v>
      </c>
      <c r="P228" s="28">
        <v>96504</v>
      </c>
      <c r="Q228" s="28">
        <v>0</v>
      </c>
      <c r="R228" s="462">
        <v>96500</v>
      </c>
      <c r="S228" s="28">
        <v>104343</v>
      </c>
      <c r="T228" s="486">
        <v>158000</v>
      </c>
      <c r="U228" s="385">
        <f t="shared" si="75"/>
        <v>1.5142367001140469</v>
      </c>
      <c r="V228" s="217"/>
      <c r="W228" s="217"/>
      <c r="X228" s="217"/>
      <c r="Y228" s="351"/>
      <c r="Z228" s="93"/>
      <c r="AA228" s="410"/>
      <c r="AB228" s="88"/>
      <c r="AC228" s="88"/>
    </row>
    <row r="229" spans="1:29" ht="15" hidden="1">
      <c r="A229" s="60" t="s">
        <v>423</v>
      </c>
      <c r="E229" s="1">
        <v>4</v>
      </c>
      <c r="I229" s="1">
        <v>560</v>
      </c>
      <c r="J229" s="23">
        <v>3113</v>
      </c>
      <c r="K229" s="23" t="s">
        <v>490</v>
      </c>
      <c r="L229" s="23"/>
      <c r="M229" s="28"/>
      <c r="N229" s="28">
        <v>0</v>
      </c>
      <c r="O229" s="28">
        <v>0</v>
      </c>
      <c r="P229" s="28">
        <v>763</v>
      </c>
      <c r="Q229" s="28">
        <v>0</v>
      </c>
      <c r="R229" s="462">
        <v>0</v>
      </c>
      <c r="S229" s="28">
        <v>0</v>
      </c>
      <c r="T229" s="486">
        <v>0</v>
      </c>
      <c r="U229" s="385" t="e">
        <f t="shared" si="75"/>
        <v>#DIV/0!</v>
      </c>
      <c r="V229" s="217"/>
      <c r="W229" s="217"/>
      <c r="X229" s="217"/>
      <c r="Y229" s="351"/>
      <c r="Z229" s="93"/>
      <c r="AA229" s="410"/>
      <c r="AB229" s="88"/>
      <c r="AC229" s="88"/>
    </row>
    <row r="230" spans="1:29" ht="15">
      <c r="A230" s="60" t="s">
        <v>423</v>
      </c>
      <c r="E230" s="1">
        <v>4</v>
      </c>
      <c r="I230" s="1">
        <v>560</v>
      </c>
      <c r="J230" s="23">
        <v>3132</v>
      </c>
      <c r="K230" s="23" t="s">
        <v>257</v>
      </c>
      <c r="L230" s="23"/>
      <c r="M230" s="28"/>
      <c r="N230" s="28">
        <v>9915</v>
      </c>
      <c r="O230" s="28">
        <v>0</v>
      </c>
      <c r="P230" s="28">
        <v>12506</v>
      </c>
      <c r="Q230" s="28">
        <v>0</v>
      </c>
      <c r="R230" s="462">
        <v>12500</v>
      </c>
      <c r="S230" s="28">
        <v>14087</v>
      </c>
      <c r="T230" s="486">
        <v>21400</v>
      </c>
      <c r="U230" s="385">
        <f t="shared" si="75"/>
        <v>1.5191311137928587</v>
      </c>
      <c r="V230" s="217"/>
      <c r="W230" s="217"/>
      <c r="X230" s="217"/>
      <c r="Y230" s="351"/>
      <c r="Z230" s="93"/>
      <c r="AA230" s="410"/>
      <c r="AB230" s="88"/>
      <c r="AC230" s="88"/>
    </row>
    <row r="231" spans="1:29" ht="15">
      <c r="A231" s="60" t="s">
        <v>423</v>
      </c>
      <c r="E231" s="1">
        <v>4</v>
      </c>
      <c r="I231" s="1">
        <v>560</v>
      </c>
      <c r="J231" s="23">
        <v>3133</v>
      </c>
      <c r="K231" s="23" t="s">
        <v>213</v>
      </c>
      <c r="L231" s="23"/>
      <c r="M231" s="28"/>
      <c r="N231" s="28">
        <v>1003</v>
      </c>
      <c r="O231" s="28">
        <v>0</v>
      </c>
      <c r="P231" s="28">
        <v>1372</v>
      </c>
      <c r="Q231" s="28">
        <v>0</v>
      </c>
      <c r="R231" s="462">
        <v>1400</v>
      </c>
      <c r="S231" s="28">
        <v>1774</v>
      </c>
      <c r="T231" s="486">
        <v>2700</v>
      </c>
      <c r="U231" s="385">
        <f t="shared" si="75"/>
        <v>1.5219842164599775</v>
      </c>
      <c r="V231" s="217"/>
      <c r="W231" s="217"/>
      <c r="X231" s="217"/>
      <c r="Y231" s="351"/>
      <c r="Z231" s="93"/>
      <c r="AA231" s="410"/>
      <c r="AB231" s="88"/>
      <c r="AC231" s="88"/>
    </row>
    <row r="232" spans="1:29" ht="15">
      <c r="A232" s="60" t="s">
        <v>423</v>
      </c>
      <c r="E232" s="1">
        <v>4</v>
      </c>
      <c r="I232" s="1">
        <v>560</v>
      </c>
      <c r="J232" s="23">
        <v>32</v>
      </c>
      <c r="K232" s="30" t="s">
        <v>38</v>
      </c>
      <c r="L232" s="29"/>
      <c r="M232" s="28"/>
      <c r="N232" s="28">
        <f aca="true" t="shared" si="76" ref="N232:S232">N233+N236</f>
        <v>12624</v>
      </c>
      <c r="O232" s="28">
        <f t="shared" si="76"/>
        <v>0</v>
      </c>
      <c r="P232" s="28">
        <f t="shared" si="76"/>
        <v>33083</v>
      </c>
      <c r="Q232" s="28">
        <f t="shared" si="76"/>
        <v>0</v>
      </c>
      <c r="R232" s="462">
        <f t="shared" si="76"/>
        <v>32450</v>
      </c>
      <c r="S232" s="28">
        <f t="shared" si="76"/>
        <v>24200</v>
      </c>
      <c r="T232" s="486">
        <f>T233+T236</f>
        <v>43500</v>
      </c>
      <c r="U232" s="385">
        <f t="shared" si="75"/>
        <v>1.7975206611570247</v>
      </c>
      <c r="V232" s="217"/>
      <c r="W232" s="217"/>
      <c r="X232" s="217"/>
      <c r="Y232" s="351"/>
      <c r="Z232" s="93"/>
      <c r="AA232" s="410"/>
      <c r="AB232" s="88"/>
      <c r="AC232" s="88"/>
    </row>
    <row r="233" spans="1:29" ht="15.75">
      <c r="A233" s="60" t="s">
        <v>423</v>
      </c>
      <c r="E233" s="1">
        <v>4</v>
      </c>
      <c r="I233" s="1">
        <v>560</v>
      </c>
      <c r="J233" s="64">
        <v>321</v>
      </c>
      <c r="K233" s="64" t="s">
        <v>39</v>
      </c>
      <c r="L233" s="64"/>
      <c r="M233" s="28"/>
      <c r="N233" s="80">
        <f aca="true" t="shared" si="77" ref="N233:T233">N234</f>
        <v>4243</v>
      </c>
      <c r="O233" s="80">
        <f t="shared" si="77"/>
        <v>0</v>
      </c>
      <c r="P233" s="80">
        <f>P234+P235</f>
        <v>9921</v>
      </c>
      <c r="Q233" s="80">
        <f t="shared" si="77"/>
        <v>0</v>
      </c>
      <c r="R233" s="454">
        <f t="shared" si="77"/>
        <v>9100</v>
      </c>
      <c r="S233" s="80">
        <f t="shared" si="77"/>
        <v>7200</v>
      </c>
      <c r="T233" s="485">
        <f t="shared" si="77"/>
        <v>12000</v>
      </c>
      <c r="U233" s="395">
        <f t="shared" si="75"/>
        <v>1.6666666666666667</v>
      </c>
      <c r="V233" s="217"/>
      <c r="W233" s="217"/>
      <c r="X233" s="217"/>
      <c r="Y233" s="352"/>
      <c r="Z233" s="93"/>
      <c r="AA233" s="410"/>
      <c r="AB233" s="88"/>
      <c r="AC233" s="88"/>
    </row>
    <row r="234" spans="1:29" ht="15">
      <c r="A234" s="60" t="s">
        <v>423</v>
      </c>
      <c r="E234" s="1">
        <v>4</v>
      </c>
      <c r="I234" s="1">
        <v>560</v>
      </c>
      <c r="J234" s="23">
        <v>3212</v>
      </c>
      <c r="K234" s="23" t="s">
        <v>215</v>
      </c>
      <c r="L234" s="23"/>
      <c r="M234" s="28"/>
      <c r="N234" s="28">
        <v>4243</v>
      </c>
      <c r="O234" s="28">
        <v>0</v>
      </c>
      <c r="P234" s="28">
        <v>9046</v>
      </c>
      <c r="Q234" s="28">
        <v>0</v>
      </c>
      <c r="R234" s="462">
        <v>9100</v>
      </c>
      <c r="S234" s="28">
        <v>7200</v>
      </c>
      <c r="T234" s="486">
        <v>12000</v>
      </c>
      <c r="U234" s="385">
        <f t="shared" si="75"/>
        <v>1.6666666666666667</v>
      </c>
      <c r="V234" s="217"/>
      <c r="W234" s="217"/>
      <c r="X234" s="217"/>
      <c r="Y234" s="351"/>
      <c r="Z234" s="93"/>
      <c r="AA234" s="410"/>
      <c r="AB234" s="88"/>
      <c r="AC234" s="88"/>
    </row>
    <row r="235" spans="1:29" ht="15" hidden="1">
      <c r="A235" s="60" t="s">
        <v>423</v>
      </c>
      <c r="E235" s="1">
        <v>4</v>
      </c>
      <c r="I235" s="1">
        <v>560</v>
      </c>
      <c r="J235" s="23">
        <v>3214</v>
      </c>
      <c r="K235" s="23" t="s">
        <v>491</v>
      </c>
      <c r="L235" s="23"/>
      <c r="M235" s="28"/>
      <c r="N235" s="28">
        <v>0</v>
      </c>
      <c r="O235" s="28">
        <v>0</v>
      </c>
      <c r="P235" s="28">
        <v>875</v>
      </c>
      <c r="Q235" s="28">
        <v>0</v>
      </c>
      <c r="R235" s="454">
        <v>0</v>
      </c>
      <c r="S235" s="28">
        <v>0</v>
      </c>
      <c r="T235" s="486">
        <v>0</v>
      </c>
      <c r="U235" s="385" t="e">
        <f t="shared" si="75"/>
        <v>#DIV/0!</v>
      </c>
      <c r="V235" s="217"/>
      <c r="W235" s="217"/>
      <c r="X235" s="217"/>
      <c r="Y235" s="351"/>
      <c r="Z235" s="93"/>
      <c r="AA235" s="33"/>
      <c r="AB235" s="88"/>
      <c r="AC235" s="88"/>
    </row>
    <row r="236" spans="1:29" ht="15.75">
      <c r="A236" s="60" t="s">
        <v>423</v>
      </c>
      <c r="I236" s="1">
        <v>560</v>
      </c>
      <c r="J236" s="64">
        <v>322</v>
      </c>
      <c r="K236" s="64" t="s">
        <v>93</v>
      </c>
      <c r="L236" s="64"/>
      <c r="M236" s="23"/>
      <c r="N236" s="80">
        <f>N237+N239+N238+N241+N240</f>
        <v>8381</v>
      </c>
      <c r="O236" s="80">
        <f>O237+O238+O239+O240+O241</f>
        <v>0</v>
      </c>
      <c r="P236" s="80">
        <f>P237+P239+P238+P241+P240+P242</f>
        <v>23162</v>
      </c>
      <c r="Q236" s="80">
        <f>Q237+Q239+Q238+Q241+Q240</f>
        <v>0</v>
      </c>
      <c r="R236" s="454">
        <f>R237+R239+R238+R241+R240+R242</f>
        <v>23350</v>
      </c>
      <c r="S236" s="80">
        <f>S237+S239+S238+S241+S240+S242</f>
        <v>17000</v>
      </c>
      <c r="T236" s="485">
        <f>T237+T239+T238+T241+T240+T242</f>
        <v>31500</v>
      </c>
      <c r="U236" s="395">
        <f t="shared" si="75"/>
        <v>1.8529411764705883</v>
      </c>
      <c r="V236" s="217"/>
      <c r="W236" s="217"/>
      <c r="X236" s="217"/>
      <c r="Y236" s="352"/>
      <c r="Z236" s="93"/>
      <c r="AA236" s="33"/>
      <c r="AB236" s="88"/>
      <c r="AC236" s="88"/>
    </row>
    <row r="237" spans="1:29" ht="15">
      <c r="A237" s="60" t="s">
        <v>423</v>
      </c>
      <c r="C237" s="1">
        <v>2</v>
      </c>
      <c r="I237" s="1">
        <v>560</v>
      </c>
      <c r="J237" s="23">
        <v>32271</v>
      </c>
      <c r="K237" s="23" t="s">
        <v>378</v>
      </c>
      <c r="L237" s="23"/>
      <c r="M237" s="28"/>
      <c r="N237" s="28">
        <v>1149</v>
      </c>
      <c r="O237" s="28">
        <v>0</v>
      </c>
      <c r="P237" s="28">
        <v>236</v>
      </c>
      <c r="Q237" s="28">
        <v>0</v>
      </c>
      <c r="R237" s="462">
        <v>250</v>
      </c>
      <c r="S237" s="28">
        <v>4000</v>
      </c>
      <c r="T237" s="486">
        <v>4000</v>
      </c>
      <c r="U237" s="385">
        <f t="shared" si="75"/>
        <v>1</v>
      </c>
      <c r="V237" s="217"/>
      <c r="W237" s="217"/>
      <c r="X237" s="217"/>
      <c r="Y237" s="351"/>
      <c r="Z237" s="93"/>
      <c r="AA237" s="33"/>
      <c r="AB237" s="88"/>
      <c r="AC237" s="88"/>
    </row>
    <row r="238" spans="1:29" ht="15">
      <c r="A238" s="60" t="s">
        <v>423</v>
      </c>
      <c r="C238" s="1">
        <v>2</v>
      </c>
      <c r="I238" s="1">
        <v>560</v>
      </c>
      <c r="J238" s="42">
        <v>32219</v>
      </c>
      <c r="K238" s="218" t="s">
        <v>379</v>
      </c>
      <c r="L238" s="219"/>
      <c r="M238" s="75"/>
      <c r="N238" s="28">
        <v>324</v>
      </c>
      <c r="O238" s="75">
        <v>0</v>
      </c>
      <c r="P238" s="28">
        <v>775</v>
      </c>
      <c r="Q238" s="28">
        <v>0</v>
      </c>
      <c r="R238" s="463">
        <v>800</v>
      </c>
      <c r="S238" s="28">
        <v>3000</v>
      </c>
      <c r="T238" s="486">
        <v>8000</v>
      </c>
      <c r="U238" s="385">
        <f t="shared" si="75"/>
        <v>2.6666666666666665</v>
      </c>
      <c r="V238" s="217"/>
      <c r="W238" s="217"/>
      <c r="X238" s="217"/>
      <c r="Y238" s="351"/>
      <c r="Z238" s="93"/>
      <c r="AA238" s="33"/>
      <c r="AB238" s="88"/>
      <c r="AC238" s="88"/>
    </row>
    <row r="239" spans="1:29" ht="15">
      <c r="A239" s="60" t="s">
        <v>423</v>
      </c>
      <c r="C239" s="1">
        <v>2</v>
      </c>
      <c r="I239" s="1">
        <v>560</v>
      </c>
      <c r="J239" s="23">
        <v>3223</v>
      </c>
      <c r="K239" s="30" t="s">
        <v>218</v>
      </c>
      <c r="L239" s="29"/>
      <c r="M239" s="28"/>
      <c r="N239" s="28">
        <v>3780</v>
      </c>
      <c r="O239" s="28">
        <v>0</v>
      </c>
      <c r="P239" s="28">
        <v>7032</v>
      </c>
      <c r="Q239" s="28">
        <v>0</v>
      </c>
      <c r="R239" s="462">
        <v>7100</v>
      </c>
      <c r="S239" s="28">
        <v>6000</v>
      </c>
      <c r="T239" s="486">
        <v>10000</v>
      </c>
      <c r="U239" s="385">
        <f t="shared" si="75"/>
        <v>1.6666666666666667</v>
      </c>
      <c r="V239" s="217"/>
      <c r="W239" s="217"/>
      <c r="X239" s="217"/>
      <c r="Y239" s="351"/>
      <c r="Z239" s="93"/>
      <c r="AA239" s="33"/>
      <c r="AB239" s="88"/>
      <c r="AC239" s="88"/>
    </row>
    <row r="240" spans="1:29" ht="15">
      <c r="A240" s="60" t="s">
        <v>423</v>
      </c>
      <c r="C240" s="1">
        <v>2</v>
      </c>
      <c r="I240" s="1">
        <v>560</v>
      </c>
      <c r="J240" s="42">
        <v>3225</v>
      </c>
      <c r="K240" s="218" t="s">
        <v>599</v>
      </c>
      <c r="L240" s="219"/>
      <c r="M240" s="75"/>
      <c r="N240" s="75">
        <v>1928</v>
      </c>
      <c r="O240" s="75">
        <v>0</v>
      </c>
      <c r="P240" s="75">
        <v>0</v>
      </c>
      <c r="Q240" s="28">
        <v>0</v>
      </c>
      <c r="R240" s="463">
        <v>0</v>
      </c>
      <c r="S240" s="28">
        <v>0</v>
      </c>
      <c r="T240" s="486">
        <v>3000</v>
      </c>
      <c r="U240" s="385" t="e">
        <f t="shared" si="75"/>
        <v>#DIV/0!</v>
      </c>
      <c r="V240" s="217"/>
      <c r="W240" s="217"/>
      <c r="X240" s="217"/>
      <c r="Y240" s="351"/>
      <c r="Z240" s="93"/>
      <c r="AA240" s="33"/>
      <c r="AB240" s="88"/>
      <c r="AC240" s="88"/>
    </row>
    <row r="241" spans="1:29" ht="15.75" thickBot="1">
      <c r="A241" s="60" t="s">
        <v>423</v>
      </c>
      <c r="C241" s="1">
        <v>2</v>
      </c>
      <c r="I241" s="1">
        <v>560</v>
      </c>
      <c r="J241" s="23">
        <v>32369</v>
      </c>
      <c r="K241" s="30" t="s">
        <v>380</v>
      </c>
      <c r="L241" s="29"/>
      <c r="M241" s="28"/>
      <c r="N241" s="28">
        <v>1200</v>
      </c>
      <c r="O241" s="28">
        <v>0</v>
      </c>
      <c r="P241" s="28">
        <v>9119</v>
      </c>
      <c r="Q241" s="28">
        <v>0</v>
      </c>
      <c r="R241" s="462">
        <v>9200</v>
      </c>
      <c r="S241" s="28">
        <v>4000</v>
      </c>
      <c r="T241" s="486">
        <v>6500</v>
      </c>
      <c r="U241" s="385">
        <f t="shared" si="75"/>
        <v>1.625</v>
      </c>
      <c r="V241" s="220"/>
      <c r="W241" s="220"/>
      <c r="X241" s="220"/>
      <c r="Y241" s="351"/>
      <c r="Z241" s="93"/>
      <c r="AA241" s="33"/>
      <c r="AB241" s="88"/>
      <c r="AC241" s="88"/>
    </row>
    <row r="242" spans="1:29" ht="15">
      <c r="A242" s="60" t="s">
        <v>423</v>
      </c>
      <c r="C242" s="1">
        <v>2</v>
      </c>
      <c r="I242" s="1">
        <v>560</v>
      </c>
      <c r="J242" s="23">
        <v>32379</v>
      </c>
      <c r="K242" s="30" t="s">
        <v>526</v>
      </c>
      <c r="L242" s="29"/>
      <c r="M242" s="28"/>
      <c r="N242" s="28">
        <v>0</v>
      </c>
      <c r="O242" s="28">
        <v>0</v>
      </c>
      <c r="P242" s="28">
        <v>6000</v>
      </c>
      <c r="Q242" s="28">
        <v>0</v>
      </c>
      <c r="R242" s="462">
        <v>6000</v>
      </c>
      <c r="S242" s="28">
        <v>0</v>
      </c>
      <c r="T242" s="486">
        <v>0</v>
      </c>
      <c r="U242" s="385" t="e">
        <f t="shared" si="75"/>
        <v>#DIV/0!</v>
      </c>
      <c r="V242" s="221"/>
      <c r="W242" s="221"/>
      <c r="X242" s="221"/>
      <c r="Y242" s="351"/>
      <c r="Z242" s="93"/>
      <c r="AA242" s="33"/>
      <c r="AB242" s="88"/>
      <c r="AC242" s="88"/>
    </row>
    <row r="243" spans="1:29" ht="15.75">
      <c r="A243" s="60" t="s">
        <v>423</v>
      </c>
      <c r="I243" s="1">
        <v>560</v>
      </c>
      <c r="J243" s="409">
        <v>4</v>
      </c>
      <c r="K243" s="409" t="s">
        <v>95</v>
      </c>
      <c r="L243" s="409"/>
      <c r="M243" s="25"/>
      <c r="N243" s="25"/>
      <c r="O243" s="25"/>
      <c r="P243" s="25"/>
      <c r="Q243" s="25"/>
      <c r="R243" s="80">
        <f aca="true" t="shared" si="78" ref="R243:T244">R244</f>
        <v>0</v>
      </c>
      <c r="S243" s="25">
        <f t="shared" si="78"/>
        <v>3567</v>
      </c>
      <c r="T243" s="485">
        <f t="shared" si="78"/>
        <v>8500</v>
      </c>
      <c r="U243" s="395">
        <f t="shared" si="75"/>
        <v>2.382954864031399</v>
      </c>
      <c r="V243" s="221"/>
      <c r="W243" s="221"/>
      <c r="X243" s="221"/>
      <c r="Y243" s="351"/>
      <c r="Z243" s="93"/>
      <c r="AA243" s="33"/>
      <c r="AB243" s="88"/>
      <c r="AC243" s="88"/>
    </row>
    <row r="244" spans="1:29" ht="15">
      <c r="A244" s="60" t="s">
        <v>423</v>
      </c>
      <c r="C244" s="1">
        <v>2</v>
      </c>
      <c r="I244" s="1">
        <v>560</v>
      </c>
      <c r="J244" s="245">
        <v>42</v>
      </c>
      <c r="K244" s="245" t="s">
        <v>579</v>
      </c>
      <c r="L244" s="245"/>
      <c r="M244" s="247"/>
      <c r="N244" s="247"/>
      <c r="O244" s="247"/>
      <c r="P244" s="247"/>
      <c r="Q244" s="247"/>
      <c r="R244" s="28">
        <f t="shared" si="78"/>
        <v>0</v>
      </c>
      <c r="S244" s="247">
        <f t="shared" si="78"/>
        <v>3567</v>
      </c>
      <c r="T244" s="486">
        <f t="shared" si="78"/>
        <v>8500</v>
      </c>
      <c r="U244" s="385">
        <f t="shared" si="75"/>
        <v>2.382954864031399</v>
      </c>
      <c r="V244" s="221"/>
      <c r="W244" s="221"/>
      <c r="X244" s="221"/>
      <c r="Y244" s="351"/>
      <c r="Z244" s="93"/>
      <c r="AA244" s="33"/>
      <c r="AB244" s="88"/>
      <c r="AC244" s="88"/>
    </row>
    <row r="245" spans="1:29" ht="15.75" thickBot="1">
      <c r="A245" s="60" t="s">
        <v>423</v>
      </c>
      <c r="C245" s="1">
        <v>2</v>
      </c>
      <c r="I245" s="1">
        <v>560</v>
      </c>
      <c r="J245" s="45">
        <v>4227</v>
      </c>
      <c r="K245" s="47" t="s">
        <v>580</v>
      </c>
      <c r="L245" s="48"/>
      <c r="M245" s="76"/>
      <c r="N245" s="76"/>
      <c r="O245" s="76"/>
      <c r="P245" s="76"/>
      <c r="Q245" s="76"/>
      <c r="R245" s="450"/>
      <c r="S245" s="457">
        <v>3567</v>
      </c>
      <c r="T245" s="530">
        <v>8500</v>
      </c>
      <c r="U245" s="386">
        <f t="shared" si="75"/>
        <v>2.382954864031399</v>
      </c>
      <c r="V245" s="221"/>
      <c r="W245" s="221"/>
      <c r="X245" s="221"/>
      <c r="Y245" s="351"/>
      <c r="Z245" s="35"/>
      <c r="AA245" s="33"/>
      <c r="AB245" s="88"/>
      <c r="AC245" s="88"/>
    </row>
    <row r="246" spans="10:29" ht="15.75">
      <c r="J246" s="135"/>
      <c r="K246" s="135" t="s">
        <v>316</v>
      </c>
      <c r="L246" s="135"/>
      <c r="M246" s="136">
        <f>M225</f>
        <v>0</v>
      </c>
      <c r="N246" s="136">
        <f>N225</f>
        <v>82571</v>
      </c>
      <c r="O246" s="136">
        <f>O225</f>
        <v>0</v>
      </c>
      <c r="P246" s="136">
        <f>P225</f>
        <v>144228</v>
      </c>
      <c r="Q246" s="138"/>
      <c r="R246" s="222">
        <f>R225</f>
        <v>142850</v>
      </c>
      <c r="S246" s="222">
        <f>S225</f>
        <v>147971</v>
      </c>
      <c r="T246" s="531">
        <f>T225</f>
        <v>234100</v>
      </c>
      <c r="U246" s="408">
        <f>T246/S246</f>
        <v>1.5820667563238742</v>
      </c>
      <c r="V246" s="145"/>
      <c r="W246" s="145"/>
      <c r="X246" s="145"/>
      <c r="Y246" s="352"/>
      <c r="Z246" s="93"/>
      <c r="AA246" s="33"/>
      <c r="AB246" s="88"/>
      <c r="AC246" s="88"/>
    </row>
    <row r="247" spans="10:25" ht="15.75">
      <c r="J247" s="139"/>
      <c r="K247" s="139"/>
      <c r="L247" s="139"/>
      <c r="M247" s="108"/>
      <c r="N247" s="108"/>
      <c r="O247" s="108"/>
      <c r="P247" s="108"/>
      <c r="Q247" s="146"/>
      <c r="R247" s="108"/>
      <c r="S247" s="146"/>
      <c r="T247" s="509"/>
      <c r="U247" s="378"/>
      <c r="V247" s="147"/>
      <c r="W247" s="147"/>
      <c r="X247" s="147"/>
      <c r="Y247" s="353"/>
    </row>
    <row r="248" spans="1:25" ht="15.75">
      <c r="A248" s="8" t="s">
        <v>424</v>
      </c>
      <c r="B248" s="8"/>
      <c r="C248" s="8"/>
      <c r="D248" s="8"/>
      <c r="E248" s="8"/>
      <c r="F248" s="8"/>
      <c r="G248" s="8"/>
      <c r="H248" s="8"/>
      <c r="I248" s="8">
        <v>640</v>
      </c>
      <c r="J248" s="8" t="s">
        <v>159</v>
      </c>
      <c r="K248" s="8" t="s">
        <v>239</v>
      </c>
      <c r="L248" s="8"/>
      <c r="M248" s="16"/>
      <c r="N248" s="16"/>
      <c r="O248" s="16"/>
      <c r="P248" s="16"/>
      <c r="Q248" s="143"/>
      <c r="R248" s="142"/>
      <c r="S248" s="142"/>
      <c r="T248" s="508"/>
      <c r="U248" s="377"/>
      <c r="V248" s="144"/>
      <c r="W248" s="144"/>
      <c r="X248" s="144"/>
      <c r="Y248" s="353"/>
    </row>
    <row r="249" spans="1:25" ht="15.75">
      <c r="A249" s="60" t="s">
        <v>424</v>
      </c>
      <c r="I249" s="1">
        <v>640</v>
      </c>
      <c r="J249" s="67">
        <v>3</v>
      </c>
      <c r="K249" s="67" t="s">
        <v>7</v>
      </c>
      <c r="L249" s="67"/>
      <c r="M249" s="81">
        <f aca="true" t="shared" si="79" ref="M249:T249">M250</f>
        <v>537205</v>
      </c>
      <c r="N249" s="80">
        <f t="shared" si="79"/>
        <v>519127</v>
      </c>
      <c r="O249" s="80">
        <f t="shared" si="79"/>
        <v>600000</v>
      </c>
      <c r="P249" s="80">
        <f t="shared" si="79"/>
        <v>580000</v>
      </c>
      <c r="Q249" s="127">
        <f t="shared" si="79"/>
        <v>750000</v>
      </c>
      <c r="R249" s="80">
        <f t="shared" si="79"/>
        <v>580000</v>
      </c>
      <c r="S249" s="128">
        <f t="shared" si="79"/>
        <v>630000</v>
      </c>
      <c r="T249" s="503">
        <f t="shared" si="79"/>
        <v>750000</v>
      </c>
      <c r="U249" s="384">
        <f>T249/S249</f>
        <v>1.1904761904761905</v>
      </c>
      <c r="V249" s="129">
        <f aca="true" t="shared" si="80" ref="V249:X252">P249/O249*100</f>
        <v>96.66666666666667</v>
      </c>
      <c r="W249" s="129">
        <f t="shared" si="80"/>
        <v>129.31034482758622</v>
      </c>
      <c r="X249" s="129">
        <f t="shared" si="80"/>
        <v>77.33333333333333</v>
      </c>
      <c r="Y249" s="353"/>
    </row>
    <row r="250" spans="1:24" ht="15">
      <c r="A250" s="60" t="s">
        <v>424</v>
      </c>
      <c r="I250" s="1">
        <v>640</v>
      </c>
      <c r="J250" s="23">
        <v>32</v>
      </c>
      <c r="K250" s="30" t="s">
        <v>38</v>
      </c>
      <c r="L250" s="29"/>
      <c r="M250" s="24">
        <f aca="true" t="shared" si="81" ref="M250:R250">M251+M252</f>
        <v>537205</v>
      </c>
      <c r="N250" s="28">
        <f>N251+N252</f>
        <v>519127</v>
      </c>
      <c r="O250" s="28">
        <f t="shared" si="81"/>
        <v>600000</v>
      </c>
      <c r="P250" s="28">
        <f t="shared" si="81"/>
        <v>580000</v>
      </c>
      <c r="Q250" s="131">
        <f>Q251+Q252</f>
        <v>750000</v>
      </c>
      <c r="R250" s="247">
        <f t="shared" si="81"/>
        <v>580000</v>
      </c>
      <c r="S250" s="130">
        <f>S251+S252</f>
        <v>630000</v>
      </c>
      <c r="T250" s="504">
        <f>T251+T252</f>
        <v>750000</v>
      </c>
      <c r="U250" s="396">
        <f>T250/S250</f>
        <v>1.1904761904761905</v>
      </c>
      <c r="V250" s="129">
        <f t="shared" si="80"/>
        <v>96.66666666666667</v>
      </c>
      <c r="W250" s="129">
        <f t="shared" si="80"/>
        <v>129.31034482758622</v>
      </c>
      <c r="X250" s="129">
        <f t="shared" si="80"/>
        <v>77.33333333333333</v>
      </c>
    </row>
    <row r="251" spans="1:24" ht="15">
      <c r="A251" s="60" t="s">
        <v>424</v>
      </c>
      <c r="E251" s="1">
        <v>4</v>
      </c>
      <c r="I251" s="1">
        <v>640</v>
      </c>
      <c r="J251" s="23">
        <v>3223</v>
      </c>
      <c r="K251" s="30" t="s">
        <v>218</v>
      </c>
      <c r="L251" s="29"/>
      <c r="M251" s="24">
        <v>335523</v>
      </c>
      <c r="N251" s="28">
        <v>351911</v>
      </c>
      <c r="O251" s="28">
        <v>400000</v>
      </c>
      <c r="P251" s="28">
        <v>380000</v>
      </c>
      <c r="Q251" s="131">
        <v>450000</v>
      </c>
      <c r="R251" s="247">
        <v>380000</v>
      </c>
      <c r="S251" s="130">
        <v>380000</v>
      </c>
      <c r="T251" s="504">
        <v>450000</v>
      </c>
      <c r="U251" s="396">
        <f>T251/S251</f>
        <v>1.1842105263157894</v>
      </c>
      <c r="V251" s="129">
        <f t="shared" si="80"/>
        <v>95</v>
      </c>
      <c r="W251" s="129">
        <f t="shared" si="80"/>
        <v>118.42105263157893</v>
      </c>
      <c r="X251" s="129">
        <f t="shared" si="80"/>
        <v>84.44444444444444</v>
      </c>
    </row>
    <row r="252" spans="1:24" ht="15.75" thickBot="1">
      <c r="A252" s="60" t="s">
        <v>424</v>
      </c>
      <c r="C252" s="1">
        <v>2</v>
      </c>
      <c r="D252" s="1">
        <v>3</v>
      </c>
      <c r="E252" s="1">
        <v>4</v>
      </c>
      <c r="I252" s="1">
        <v>640</v>
      </c>
      <c r="J252" s="23">
        <v>3232</v>
      </c>
      <c r="K252" s="23" t="s">
        <v>240</v>
      </c>
      <c r="L252" s="23"/>
      <c r="M252" s="24">
        <v>201682</v>
      </c>
      <c r="N252" s="28">
        <v>167216</v>
      </c>
      <c r="O252" s="28">
        <v>200000</v>
      </c>
      <c r="P252" s="28">
        <v>200000</v>
      </c>
      <c r="Q252" s="131">
        <v>300000</v>
      </c>
      <c r="R252" s="247">
        <v>200000</v>
      </c>
      <c r="S252" s="130">
        <v>250000</v>
      </c>
      <c r="T252" s="504">
        <v>300000</v>
      </c>
      <c r="U252" s="396">
        <f>T252/S252</f>
        <v>1.2</v>
      </c>
      <c r="V252" s="129">
        <f t="shared" si="80"/>
        <v>100</v>
      </c>
      <c r="W252" s="129">
        <f t="shared" si="80"/>
        <v>150</v>
      </c>
      <c r="X252" s="129">
        <f t="shared" si="80"/>
        <v>66.66666666666666</v>
      </c>
    </row>
    <row r="253" spans="10:24" ht="15.75">
      <c r="J253" s="179"/>
      <c r="K253" s="179" t="s">
        <v>316</v>
      </c>
      <c r="L253" s="179"/>
      <c r="M253" s="180">
        <f aca="true" t="shared" si="82" ref="M253:R253">M249</f>
        <v>537205</v>
      </c>
      <c r="N253" s="180">
        <f>N249</f>
        <v>519127</v>
      </c>
      <c r="O253" s="180">
        <f t="shared" si="82"/>
        <v>600000</v>
      </c>
      <c r="P253" s="180">
        <f t="shared" si="82"/>
        <v>580000</v>
      </c>
      <c r="Q253" s="181">
        <f>Q249</f>
        <v>750000</v>
      </c>
      <c r="R253" s="180">
        <f t="shared" si="82"/>
        <v>580000</v>
      </c>
      <c r="S253" s="181">
        <f>S249</f>
        <v>630000</v>
      </c>
      <c r="T253" s="520">
        <f>T249</f>
        <v>750000</v>
      </c>
      <c r="U253" s="387">
        <f>T253/S253</f>
        <v>1.1904761904761905</v>
      </c>
      <c r="V253" s="182"/>
      <c r="W253" s="182"/>
      <c r="X253" s="182"/>
    </row>
    <row r="254" spans="10:24" ht="15">
      <c r="J254" s="31"/>
      <c r="K254" s="31"/>
      <c r="L254" s="31"/>
      <c r="M254" s="32"/>
      <c r="N254" s="35"/>
      <c r="O254" s="32"/>
      <c r="P254" s="35"/>
      <c r="Q254" s="206"/>
      <c r="R254" s="184"/>
      <c r="S254" s="140"/>
      <c r="T254" s="507"/>
      <c r="U254" s="366"/>
      <c r="V254" s="207"/>
      <c r="W254" s="207"/>
      <c r="X254" s="207"/>
    </row>
    <row r="255" spans="1:24" ht="15.75">
      <c r="A255" s="8" t="s">
        <v>425</v>
      </c>
      <c r="B255" s="8"/>
      <c r="C255" s="8"/>
      <c r="D255" s="8"/>
      <c r="E255" s="8"/>
      <c r="F255" s="8"/>
      <c r="G255" s="8"/>
      <c r="H255" s="8"/>
      <c r="I255" s="8">
        <v>520</v>
      </c>
      <c r="J255" s="8" t="s">
        <v>136</v>
      </c>
      <c r="K255" s="8" t="s">
        <v>241</v>
      </c>
      <c r="L255" s="8"/>
      <c r="M255" s="16"/>
      <c r="N255" s="16"/>
      <c r="O255" s="16"/>
      <c r="P255" s="16"/>
      <c r="Q255" s="143"/>
      <c r="R255" s="142"/>
      <c r="S255" s="142"/>
      <c r="T255" s="508"/>
      <c r="U255" s="377"/>
      <c r="V255" s="144"/>
      <c r="W255" s="144"/>
      <c r="X255" s="144"/>
    </row>
    <row r="256" spans="1:24" ht="15.75">
      <c r="A256" s="60" t="s">
        <v>425</v>
      </c>
      <c r="I256" s="1">
        <v>520</v>
      </c>
      <c r="J256" s="67">
        <v>3</v>
      </c>
      <c r="K256" s="67" t="s">
        <v>7</v>
      </c>
      <c r="L256" s="67"/>
      <c r="M256" s="81">
        <f aca="true" t="shared" si="83" ref="M256:T256">M257</f>
        <v>39284</v>
      </c>
      <c r="N256" s="80">
        <f t="shared" si="83"/>
        <v>15375</v>
      </c>
      <c r="O256" s="80">
        <f t="shared" si="83"/>
        <v>30000</v>
      </c>
      <c r="P256" s="80">
        <f t="shared" si="83"/>
        <v>25000</v>
      </c>
      <c r="Q256" s="127">
        <f t="shared" si="83"/>
        <v>95000</v>
      </c>
      <c r="R256" s="80">
        <f t="shared" si="83"/>
        <v>25000</v>
      </c>
      <c r="S256" s="128">
        <f t="shared" si="83"/>
        <v>45000</v>
      </c>
      <c r="T256" s="503">
        <f t="shared" si="83"/>
        <v>65000</v>
      </c>
      <c r="U256" s="384">
        <f>T256/S256</f>
        <v>1.4444444444444444</v>
      </c>
      <c r="V256" s="129">
        <f aca="true" t="shared" si="84" ref="V256:V261">P256/O256*100</f>
        <v>83.33333333333334</v>
      </c>
      <c r="W256" s="129">
        <f aca="true" t="shared" si="85" ref="W256:W261">Q256/P256*100</f>
        <v>380</v>
      </c>
      <c r="X256" s="129">
        <f aca="true" t="shared" si="86" ref="X256:X261">R256/Q256*100</f>
        <v>26.31578947368421</v>
      </c>
    </row>
    <row r="257" spans="1:24" ht="15">
      <c r="A257" s="60" t="s">
        <v>425</v>
      </c>
      <c r="I257" s="1">
        <v>520</v>
      </c>
      <c r="J257" s="23">
        <v>32</v>
      </c>
      <c r="K257" s="30" t="s">
        <v>38</v>
      </c>
      <c r="L257" s="29"/>
      <c r="M257" s="24">
        <f aca="true" t="shared" si="87" ref="M257:R257">M258+M259+M260+M261</f>
        <v>39284</v>
      </c>
      <c r="N257" s="28">
        <f>N258+N259+N260+N261</f>
        <v>15375</v>
      </c>
      <c r="O257" s="28">
        <f t="shared" si="87"/>
        <v>30000</v>
      </c>
      <c r="P257" s="28">
        <f t="shared" si="87"/>
        <v>25000</v>
      </c>
      <c r="Q257" s="131">
        <f>Q258+Q259+Q260+Q261</f>
        <v>95000</v>
      </c>
      <c r="R257" s="247">
        <f t="shared" si="87"/>
        <v>25000</v>
      </c>
      <c r="S257" s="130">
        <f>S258+S259+S260+S261</f>
        <v>45000</v>
      </c>
      <c r="T257" s="504">
        <f>T258+T259+T260+T261</f>
        <v>65000</v>
      </c>
      <c r="U257" s="396">
        <f>T257/S257</f>
        <v>1.4444444444444444</v>
      </c>
      <c r="V257" s="129">
        <f t="shared" si="84"/>
        <v>83.33333333333334</v>
      </c>
      <c r="W257" s="129">
        <f t="shared" si="85"/>
        <v>380</v>
      </c>
      <c r="X257" s="129">
        <f t="shared" si="86"/>
        <v>26.31578947368421</v>
      </c>
    </row>
    <row r="258" spans="1:24" ht="15">
      <c r="A258" s="60" t="s">
        <v>425</v>
      </c>
      <c r="C258" s="1">
        <v>2</v>
      </c>
      <c r="D258" s="1">
        <v>3</v>
      </c>
      <c r="E258" s="1">
        <v>4</v>
      </c>
      <c r="I258" s="1">
        <v>520</v>
      </c>
      <c r="J258" s="23">
        <v>3234</v>
      </c>
      <c r="K258" s="23" t="s">
        <v>242</v>
      </c>
      <c r="L258" s="23"/>
      <c r="M258" s="24">
        <v>39284</v>
      </c>
      <c r="N258" s="28">
        <v>15375</v>
      </c>
      <c r="O258" s="28">
        <v>15000</v>
      </c>
      <c r="P258" s="28">
        <v>15000</v>
      </c>
      <c r="Q258" s="131">
        <v>30000</v>
      </c>
      <c r="R258" s="247">
        <v>15000</v>
      </c>
      <c r="S258" s="130">
        <v>15000</v>
      </c>
      <c r="T258" s="504">
        <v>15000</v>
      </c>
      <c r="U258" s="396">
        <f>T258/S258</f>
        <v>1</v>
      </c>
      <c r="V258" s="129">
        <f t="shared" si="84"/>
        <v>100</v>
      </c>
      <c r="W258" s="129">
        <f t="shared" si="85"/>
        <v>200</v>
      </c>
      <c r="X258" s="129">
        <f t="shared" si="86"/>
        <v>50</v>
      </c>
    </row>
    <row r="259" spans="1:24" ht="15">
      <c r="A259" s="60" t="s">
        <v>425</v>
      </c>
      <c r="C259" s="1">
        <v>2</v>
      </c>
      <c r="D259" s="1">
        <v>3</v>
      </c>
      <c r="E259" s="1">
        <v>4</v>
      </c>
      <c r="I259" s="1">
        <v>520</v>
      </c>
      <c r="J259" s="23">
        <v>3234</v>
      </c>
      <c r="K259" s="23" t="s">
        <v>243</v>
      </c>
      <c r="L259" s="23"/>
      <c r="M259" s="24">
        <v>0</v>
      </c>
      <c r="N259" s="28">
        <v>0</v>
      </c>
      <c r="O259" s="28">
        <v>15000</v>
      </c>
      <c r="P259" s="28">
        <v>10000</v>
      </c>
      <c r="Q259" s="131">
        <v>15000</v>
      </c>
      <c r="R259" s="247">
        <v>10000</v>
      </c>
      <c r="S259" s="130">
        <v>10000</v>
      </c>
      <c r="T259" s="504">
        <v>10000</v>
      </c>
      <c r="U259" s="396">
        <f>T259/S259</f>
        <v>1</v>
      </c>
      <c r="V259" s="129">
        <f t="shared" si="84"/>
        <v>66.66666666666666</v>
      </c>
      <c r="W259" s="129">
        <f t="shared" si="85"/>
        <v>150</v>
      </c>
      <c r="X259" s="129">
        <f t="shared" si="86"/>
        <v>66.66666666666666</v>
      </c>
    </row>
    <row r="260" spans="1:24" ht="15.75" thickBot="1">
      <c r="A260" s="60" t="s">
        <v>425</v>
      </c>
      <c r="C260" s="1">
        <v>2</v>
      </c>
      <c r="D260" s="1">
        <v>3</v>
      </c>
      <c r="E260" s="1">
        <v>4</v>
      </c>
      <c r="I260" s="1">
        <v>520</v>
      </c>
      <c r="J260" s="23">
        <v>3234</v>
      </c>
      <c r="K260" s="23" t="s">
        <v>594</v>
      </c>
      <c r="L260" s="23"/>
      <c r="M260" s="24">
        <v>0</v>
      </c>
      <c r="N260" s="28">
        <v>0</v>
      </c>
      <c r="O260" s="28">
        <v>0</v>
      </c>
      <c r="P260" s="28">
        <v>0</v>
      </c>
      <c r="Q260" s="131">
        <v>0</v>
      </c>
      <c r="R260" s="247">
        <v>0</v>
      </c>
      <c r="S260" s="130">
        <v>20000</v>
      </c>
      <c r="T260" s="504">
        <v>40000</v>
      </c>
      <c r="U260" s="396">
        <f>T260/S260</f>
        <v>2</v>
      </c>
      <c r="V260" s="129" t="e">
        <f t="shared" si="84"/>
        <v>#DIV/0!</v>
      </c>
      <c r="W260" s="129" t="e">
        <f t="shared" si="85"/>
        <v>#DIV/0!</v>
      </c>
      <c r="X260" s="129" t="e">
        <f t="shared" si="86"/>
        <v>#DIV/0!</v>
      </c>
    </row>
    <row r="261" spans="1:24" ht="15.75" hidden="1" thickBot="1">
      <c r="A261" s="60" t="s">
        <v>425</v>
      </c>
      <c r="C261" s="1">
        <v>2</v>
      </c>
      <c r="D261" s="1">
        <v>3</v>
      </c>
      <c r="E261" s="1">
        <v>4</v>
      </c>
      <c r="I261" s="1">
        <v>520</v>
      </c>
      <c r="J261" s="55">
        <v>3234</v>
      </c>
      <c r="K261" s="55" t="s">
        <v>342</v>
      </c>
      <c r="L261" s="55"/>
      <c r="M261" s="56">
        <v>0</v>
      </c>
      <c r="N261" s="58">
        <v>0</v>
      </c>
      <c r="O261" s="58">
        <v>0</v>
      </c>
      <c r="P261" s="58">
        <v>0</v>
      </c>
      <c r="Q261" s="131">
        <v>50000</v>
      </c>
      <c r="R261" s="189">
        <v>0</v>
      </c>
      <c r="S261" s="130">
        <v>0</v>
      </c>
      <c r="T261" s="504">
        <v>0</v>
      </c>
      <c r="U261" s="385" t="e">
        <f>S261/R261</f>
        <v>#DIV/0!</v>
      </c>
      <c r="V261" s="129" t="e">
        <f t="shared" si="84"/>
        <v>#DIV/0!</v>
      </c>
      <c r="W261" s="129" t="e">
        <f t="shared" si="85"/>
        <v>#DIV/0!</v>
      </c>
      <c r="X261" s="129">
        <f t="shared" si="86"/>
        <v>0</v>
      </c>
    </row>
    <row r="262" spans="10:24" ht="15.75">
      <c r="J262" s="179"/>
      <c r="K262" s="179" t="s">
        <v>316</v>
      </c>
      <c r="L262" s="179"/>
      <c r="M262" s="180">
        <f aca="true" t="shared" si="88" ref="M262:R262">M256</f>
        <v>39284</v>
      </c>
      <c r="N262" s="180">
        <f>N256</f>
        <v>15375</v>
      </c>
      <c r="O262" s="180">
        <f t="shared" si="88"/>
        <v>30000</v>
      </c>
      <c r="P262" s="180">
        <f t="shared" si="88"/>
        <v>25000</v>
      </c>
      <c r="Q262" s="181">
        <f>Q256</f>
        <v>95000</v>
      </c>
      <c r="R262" s="180">
        <f t="shared" si="88"/>
        <v>25000</v>
      </c>
      <c r="S262" s="181">
        <f>S256</f>
        <v>45000</v>
      </c>
      <c r="T262" s="520">
        <f>T256</f>
        <v>65000</v>
      </c>
      <c r="U262" s="387">
        <f>T262/S262</f>
        <v>1.4444444444444444</v>
      </c>
      <c r="V262" s="182"/>
      <c r="W262" s="182"/>
      <c r="X262" s="182"/>
    </row>
    <row r="263" spans="10:24" ht="15">
      <c r="J263" s="31"/>
      <c r="K263" s="31"/>
      <c r="L263" s="31"/>
      <c r="M263" s="32"/>
      <c r="N263" s="35"/>
      <c r="O263" s="32"/>
      <c r="P263" s="35"/>
      <c r="Q263" s="206"/>
      <c r="R263" s="184"/>
      <c r="S263" s="140"/>
      <c r="T263" s="507"/>
      <c r="U263" s="366"/>
      <c r="V263" s="207"/>
      <c r="W263" s="207"/>
      <c r="X263" s="207"/>
    </row>
    <row r="264" spans="1:25" s="19" customFormat="1" ht="15.75">
      <c r="A264" s="8" t="s">
        <v>426</v>
      </c>
      <c r="B264" s="8"/>
      <c r="C264" s="8"/>
      <c r="D264" s="8"/>
      <c r="E264" s="8"/>
      <c r="F264" s="8"/>
      <c r="G264" s="8"/>
      <c r="H264" s="8"/>
      <c r="I264" s="8">
        <v>520</v>
      </c>
      <c r="J264" s="8" t="s">
        <v>136</v>
      </c>
      <c r="K264" s="8" t="s">
        <v>369</v>
      </c>
      <c r="L264" s="8"/>
      <c r="M264" s="16"/>
      <c r="N264" s="16"/>
      <c r="O264" s="16"/>
      <c r="P264" s="16"/>
      <c r="Q264" s="143"/>
      <c r="R264" s="142"/>
      <c r="S264" s="142"/>
      <c r="T264" s="508"/>
      <c r="U264" s="377"/>
      <c r="V264" s="144"/>
      <c r="W264" s="144"/>
      <c r="X264" s="144"/>
      <c r="Y264" s="172"/>
    </row>
    <row r="265" spans="1:24" ht="15.75">
      <c r="A265" s="60" t="s">
        <v>426</v>
      </c>
      <c r="I265" s="1">
        <v>520</v>
      </c>
      <c r="J265" s="67">
        <v>3</v>
      </c>
      <c r="K265" s="67" t="s">
        <v>7</v>
      </c>
      <c r="L265" s="67"/>
      <c r="M265" s="81">
        <f aca="true" t="shared" si="89" ref="M265:T265">M266</f>
        <v>100000</v>
      </c>
      <c r="N265" s="80">
        <f t="shared" si="89"/>
        <v>18416</v>
      </c>
      <c r="O265" s="81">
        <f t="shared" si="89"/>
        <v>80000</v>
      </c>
      <c r="P265" s="80">
        <f t="shared" si="89"/>
        <v>10000</v>
      </c>
      <c r="Q265" s="127">
        <f t="shared" si="89"/>
        <v>150000</v>
      </c>
      <c r="R265" s="80">
        <f t="shared" si="89"/>
        <v>20000</v>
      </c>
      <c r="S265" s="128">
        <f t="shared" si="89"/>
        <v>50000</v>
      </c>
      <c r="T265" s="503">
        <f t="shared" si="89"/>
        <v>50000</v>
      </c>
      <c r="U265" s="384">
        <f>T265/S265</f>
        <v>1</v>
      </c>
      <c r="V265" s="129">
        <f aca="true" t="shared" si="90" ref="V265:X267">P265/O265*100</f>
        <v>12.5</v>
      </c>
      <c r="W265" s="129">
        <f t="shared" si="90"/>
        <v>1500</v>
      </c>
      <c r="X265" s="129">
        <f t="shared" si="90"/>
        <v>13.333333333333334</v>
      </c>
    </row>
    <row r="266" spans="1:24" ht="15">
      <c r="A266" s="60" t="s">
        <v>426</v>
      </c>
      <c r="I266" s="1">
        <v>520</v>
      </c>
      <c r="J266" s="23">
        <v>32</v>
      </c>
      <c r="K266" s="30" t="s">
        <v>38</v>
      </c>
      <c r="L266" s="29"/>
      <c r="M266" s="24">
        <f aca="true" t="shared" si="91" ref="M266:T266">M267</f>
        <v>100000</v>
      </c>
      <c r="N266" s="28">
        <f t="shared" si="91"/>
        <v>18416</v>
      </c>
      <c r="O266" s="24">
        <f t="shared" si="91"/>
        <v>80000</v>
      </c>
      <c r="P266" s="28">
        <f t="shared" si="91"/>
        <v>10000</v>
      </c>
      <c r="Q266" s="131">
        <f t="shared" si="91"/>
        <v>150000</v>
      </c>
      <c r="R266" s="247">
        <f t="shared" si="91"/>
        <v>20000</v>
      </c>
      <c r="S266" s="130">
        <f t="shared" si="91"/>
        <v>50000</v>
      </c>
      <c r="T266" s="504">
        <f t="shared" si="91"/>
        <v>50000</v>
      </c>
      <c r="U266" s="385">
        <f>T266/S266</f>
        <v>1</v>
      </c>
      <c r="V266" s="129">
        <f t="shared" si="90"/>
        <v>12.5</v>
      </c>
      <c r="W266" s="129">
        <f t="shared" si="90"/>
        <v>1500</v>
      </c>
      <c r="X266" s="129">
        <f t="shared" si="90"/>
        <v>13.333333333333334</v>
      </c>
    </row>
    <row r="267" spans="1:24" ht="15.75" thickBot="1">
      <c r="A267" s="60" t="s">
        <v>426</v>
      </c>
      <c r="C267" s="1">
        <v>2</v>
      </c>
      <c r="D267" s="1">
        <v>3</v>
      </c>
      <c r="E267" s="1">
        <v>4</v>
      </c>
      <c r="I267" s="1">
        <v>520</v>
      </c>
      <c r="J267" s="23">
        <v>3232</v>
      </c>
      <c r="K267" s="23" t="s">
        <v>258</v>
      </c>
      <c r="L267" s="23"/>
      <c r="M267" s="24">
        <v>100000</v>
      </c>
      <c r="N267" s="28">
        <v>18416</v>
      </c>
      <c r="O267" s="24">
        <v>80000</v>
      </c>
      <c r="P267" s="28">
        <v>10000</v>
      </c>
      <c r="Q267" s="131">
        <v>150000</v>
      </c>
      <c r="R267" s="247">
        <v>20000</v>
      </c>
      <c r="S267" s="130">
        <v>50000</v>
      </c>
      <c r="T267" s="504">
        <v>50000</v>
      </c>
      <c r="U267" s="385">
        <f>T267/S267</f>
        <v>1</v>
      </c>
      <c r="V267" s="129">
        <f t="shared" si="90"/>
        <v>12.5</v>
      </c>
      <c r="W267" s="129">
        <f t="shared" si="90"/>
        <v>1500</v>
      </c>
      <c r="X267" s="129">
        <f t="shared" si="90"/>
        <v>13.333333333333334</v>
      </c>
    </row>
    <row r="268" spans="10:24" ht="15.75">
      <c r="J268" s="179"/>
      <c r="K268" s="179" t="s">
        <v>316</v>
      </c>
      <c r="L268" s="179"/>
      <c r="M268" s="180">
        <f aca="true" t="shared" si="92" ref="M268:R268">M265</f>
        <v>100000</v>
      </c>
      <c r="N268" s="180">
        <f>N265</f>
        <v>18416</v>
      </c>
      <c r="O268" s="180">
        <f t="shared" si="92"/>
        <v>80000</v>
      </c>
      <c r="P268" s="180">
        <f t="shared" si="92"/>
        <v>10000</v>
      </c>
      <c r="Q268" s="181">
        <f>Q265</f>
        <v>150000</v>
      </c>
      <c r="R268" s="180">
        <f t="shared" si="92"/>
        <v>20000</v>
      </c>
      <c r="S268" s="181">
        <f>S265</f>
        <v>50000</v>
      </c>
      <c r="T268" s="520">
        <f>T265</f>
        <v>50000</v>
      </c>
      <c r="U268" s="387">
        <f>T268/S268</f>
        <v>1</v>
      </c>
      <c r="V268" s="182"/>
      <c r="W268" s="182"/>
      <c r="X268" s="182"/>
    </row>
    <row r="269" spans="10:24" ht="15">
      <c r="J269" s="31"/>
      <c r="K269" s="31"/>
      <c r="L269" s="31"/>
      <c r="M269" s="32"/>
      <c r="N269" s="35"/>
      <c r="O269" s="32"/>
      <c r="P269" s="35"/>
      <c r="Q269" s="206"/>
      <c r="R269" s="184"/>
      <c r="S269" s="140"/>
      <c r="T269" s="507"/>
      <c r="U269" s="366"/>
      <c r="V269" s="207"/>
      <c r="W269" s="207"/>
      <c r="X269" s="207"/>
    </row>
    <row r="270" spans="1:24" ht="15.75">
      <c r="A270" s="8" t="s">
        <v>427</v>
      </c>
      <c r="B270" s="8"/>
      <c r="C270" s="8"/>
      <c r="D270" s="8"/>
      <c r="E270" s="8"/>
      <c r="F270" s="8"/>
      <c r="G270" s="8"/>
      <c r="H270" s="8"/>
      <c r="I270" s="8">
        <v>510</v>
      </c>
      <c r="J270" s="8" t="s">
        <v>136</v>
      </c>
      <c r="K270" s="8" t="s">
        <v>244</v>
      </c>
      <c r="L270" s="8"/>
      <c r="M270" s="16"/>
      <c r="N270" s="16"/>
      <c r="O270" s="16"/>
      <c r="P270" s="16"/>
      <c r="Q270" s="143"/>
      <c r="R270" s="142"/>
      <c r="S270" s="142"/>
      <c r="T270" s="508"/>
      <c r="U270" s="377"/>
      <c r="V270" s="144"/>
      <c r="W270" s="144"/>
      <c r="X270" s="144"/>
    </row>
    <row r="271" spans="1:24" ht="15.75">
      <c r="A271" s="60" t="s">
        <v>427</v>
      </c>
      <c r="I271" s="1">
        <v>510</v>
      </c>
      <c r="J271" s="67">
        <v>4</v>
      </c>
      <c r="K271" s="67" t="s">
        <v>8</v>
      </c>
      <c r="L271" s="67"/>
      <c r="M271" s="81">
        <f aca="true" t="shared" si="93" ref="M271:T271">M272</f>
        <v>120780</v>
      </c>
      <c r="N271" s="80">
        <f t="shared" si="93"/>
        <v>31857</v>
      </c>
      <c r="O271" s="80">
        <f t="shared" si="93"/>
        <v>0</v>
      </c>
      <c r="P271" s="80">
        <f t="shared" si="93"/>
        <v>69252</v>
      </c>
      <c r="Q271" s="127">
        <f t="shared" si="93"/>
        <v>1100000</v>
      </c>
      <c r="R271" s="80">
        <f t="shared" si="93"/>
        <v>0</v>
      </c>
      <c r="S271" s="128">
        <f t="shared" si="93"/>
        <v>70000</v>
      </c>
      <c r="T271" s="503">
        <f t="shared" si="93"/>
        <v>90000</v>
      </c>
      <c r="U271" s="395">
        <f aca="true" t="shared" si="94" ref="U271:U276">T271/S271</f>
        <v>1.2857142857142858</v>
      </c>
      <c r="V271" s="129" t="e">
        <f aca="true" t="shared" si="95" ref="V271:V279">P271/O271*100</f>
        <v>#DIV/0!</v>
      </c>
      <c r="W271" s="129">
        <f aca="true" t="shared" si="96" ref="W271:W279">Q271/P271*100</f>
        <v>1588.4017790099924</v>
      </c>
      <c r="X271" s="129">
        <f aca="true" t="shared" si="97" ref="X271:X279">R271/Q271*100</f>
        <v>0</v>
      </c>
    </row>
    <row r="272" spans="1:24" ht="15">
      <c r="A272" s="60" t="s">
        <v>427</v>
      </c>
      <c r="I272" s="1">
        <v>510</v>
      </c>
      <c r="J272" s="23">
        <v>42</v>
      </c>
      <c r="K272" s="23" t="s">
        <v>97</v>
      </c>
      <c r="L272" s="23"/>
      <c r="M272" s="24">
        <f>M273+M275+M274</f>
        <v>120780</v>
      </c>
      <c r="N272" s="28">
        <f>N273+N275+N274</f>
        <v>31857</v>
      </c>
      <c r="O272" s="28">
        <f>O273+O275+O274</f>
        <v>0</v>
      </c>
      <c r="P272" s="28">
        <f>P273+P275+P274</f>
        <v>69252</v>
      </c>
      <c r="Q272" s="131">
        <f>Q273+Q274+Q275+Q276+Q277+Q278</f>
        <v>1100000</v>
      </c>
      <c r="R272" s="247">
        <f>R273+R275+R274</f>
        <v>0</v>
      </c>
      <c r="S272" s="130">
        <f>S273+S275+S274+S276+S277+S278+S279</f>
        <v>70000</v>
      </c>
      <c r="T272" s="504">
        <f>T273+T275+T274+T276+T277+T278+T279</f>
        <v>90000</v>
      </c>
      <c r="U272" s="396">
        <f t="shared" si="94"/>
        <v>1.2857142857142858</v>
      </c>
      <c r="V272" s="129" t="e">
        <f t="shared" si="95"/>
        <v>#DIV/0!</v>
      </c>
      <c r="W272" s="129">
        <f t="shared" si="96"/>
        <v>1588.4017790099924</v>
      </c>
      <c r="X272" s="129">
        <f t="shared" si="97"/>
        <v>0</v>
      </c>
    </row>
    <row r="273" spans="1:24" ht="12.75" customHeight="1" hidden="1">
      <c r="A273" s="60" t="s">
        <v>427</v>
      </c>
      <c r="E273" s="1">
        <v>4</v>
      </c>
      <c r="G273" s="1">
        <v>6</v>
      </c>
      <c r="I273" s="1">
        <v>510</v>
      </c>
      <c r="J273" s="23">
        <v>4227</v>
      </c>
      <c r="K273" s="23" t="s">
        <v>492</v>
      </c>
      <c r="L273" s="23"/>
      <c r="M273" s="24">
        <v>120780</v>
      </c>
      <c r="N273" s="28">
        <v>0</v>
      </c>
      <c r="O273" s="28">
        <v>0</v>
      </c>
      <c r="P273" s="28">
        <v>36657</v>
      </c>
      <c r="Q273" s="131">
        <v>0</v>
      </c>
      <c r="R273" s="247">
        <v>0</v>
      </c>
      <c r="S273" s="130">
        <v>0</v>
      </c>
      <c r="T273" s="504">
        <v>0</v>
      </c>
      <c r="U273" s="396" t="e">
        <f t="shared" si="94"/>
        <v>#DIV/0!</v>
      </c>
      <c r="V273" s="129" t="e">
        <f t="shared" si="95"/>
        <v>#DIV/0!</v>
      </c>
      <c r="W273" s="129">
        <f t="shared" si="96"/>
        <v>0</v>
      </c>
      <c r="X273" s="129" t="e">
        <f t="shared" si="97"/>
        <v>#DIV/0!</v>
      </c>
    </row>
    <row r="274" spans="1:24" ht="15">
      <c r="A274" s="60" t="s">
        <v>427</v>
      </c>
      <c r="E274" s="1">
        <v>4</v>
      </c>
      <c r="G274" s="1">
        <v>6</v>
      </c>
      <c r="I274" s="1">
        <v>510</v>
      </c>
      <c r="J274" s="23">
        <v>4227</v>
      </c>
      <c r="K274" s="23" t="s">
        <v>523</v>
      </c>
      <c r="L274" s="23"/>
      <c r="M274" s="24">
        <v>0</v>
      </c>
      <c r="N274" s="28">
        <v>0</v>
      </c>
      <c r="O274" s="28">
        <v>0</v>
      </c>
      <c r="P274" s="28">
        <v>0</v>
      </c>
      <c r="Q274" s="131">
        <v>0</v>
      </c>
      <c r="R274" s="247">
        <v>0</v>
      </c>
      <c r="S274" s="130">
        <v>50000</v>
      </c>
      <c r="T274" s="504">
        <v>70000</v>
      </c>
      <c r="U274" s="396">
        <f t="shared" si="94"/>
        <v>1.4</v>
      </c>
      <c r="V274" s="129" t="e">
        <f t="shared" si="95"/>
        <v>#DIV/0!</v>
      </c>
      <c r="W274" s="129" t="e">
        <f t="shared" si="96"/>
        <v>#DIV/0!</v>
      </c>
      <c r="X274" s="129" t="e">
        <f t="shared" si="97"/>
        <v>#DIV/0!</v>
      </c>
    </row>
    <row r="275" spans="1:24" ht="15" hidden="1">
      <c r="A275" s="60" t="s">
        <v>427</v>
      </c>
      <c r="E275" s="1">
        <v>4</v>
      </c>
      <c r="G275" s="1">
        <v>6</v>
      </c>
      <c r="I275" s="1">
        <v>510</v>
      </c>
      <c r="J275" s="23">
        <v>4227</v>
      </c>
      <c r="K275" s="23" t="s">
        <v>493</v>
      </c>
      <c r="L275" s="23"/>
      <c r="M275" s="24">
        <v>0</v>
      </c>
      <c r="N275" s="28">
        <v>31857</v>
      </c>
      <c r="O275" s="28">
        <v>0</v>
      </c>
      <c r="P275" s="28">
        <v>32595</v>
      </c>
      <c r="Q275" s="131">
        <v>100000</v>
      </c>
      <c r="R275" s="247">
        <v>0</v>
      </c>
      <c r="S275" s="130">
        <v>0</v>
      </c>
      <c r="T275" s="504">
        <v>0</v>
      </c>
      <c r="U275" s="396" t="e">
        <f t="shared" si="94"/>
        <v>#DIV/0!</v>
      </c>
      <c r="V275" s="129" t="e">
        <f t="shared" si="95"/>
        <v>#DIV/0!</v>
      </c>
      <c r="W275" s="129">
        <f t="shared" si="96"/>
        <v>306.7955207853965</v>
      </c>
      <c r="X275" s="129">
        <f t="shared" si="97"/>
        <v>0</v>
      </c>
    </row>
    <row r="276" spans="1:24" ht="15.75" thickBot="1">
      <c r="A276" s="60" t="s">
        <v>427</v>
      </c>
      <c r="E276" s="1">
        <v>4</v>
      </c>
      <c r="G276" s="1">
        <v>6</v>
      </c>
      <c r="I276" s="1">
        <v>510</v>
      </c>
      <c r="J276" s="55">
        <v>4227</v>
      </c>
      <c r="K276" s="23" t="s">
        <v>361</v>
      </c>
      <c r="L276" s="55"/>
      <c r="M276" s="56">
        <v>0</v>
      </c>
      <c r="N276" s="58">
        <v>0</v>
      </c>
      <c r="O276" s="58">
        <v>0</v>
      </c>
      <c r="P276" s="58">
        <v>0</v>
      </c>
      <c r="Q276" s="131">
        <v>400000</v>
      </c>
      <c r="R276" s="460">
        <v>0</v>
      </c>
      <c r="S276" s="130">
        <v>20000</v>
      </c>
      <c r="T276" s="504">
        <v>20000</v>
      </c>
      <c r="U276" s="396">
        <f t="shared" si="94"/>
        <v>1</v>
      </c>
      <c r="V276" s="129" t="e">
        <f t="shared" si="95"/>
        <v>#DIV/0!</v>
      </c>
      <c r="W276" s="129" t="e">
        <f t="shared" si="96"/>
        <v>#DIV/0!</v>
      </c>
      <c r="X276" s="129">
        <f t="shared" si="97"/>
        <v>0</v>
      </c>
    </row>
    <row r="277" spans="1:24" ht="15.75" hidden="1" thickBot="1">
      <c r="A277" s="60" t="s">
        <v>427</v>
      </c>
      <c r="E277" s="1">
        <v>4</v>
      </c>
      <c r="G277" s="1">
        <v>6</v>
      </c>
      <c r="I277" s="1">
        <v>510</v>
      </c>
      <c r="J277" s="23">
        <v>4227</v>
      </c>
      <c r="K277" s="23" t="s">
        <v>353</v>
      </c>
      <c r="L277" s="23"/>
      <c r="M277" s="24">
        <v>0</v>
      </c>
      <c r="N277" s="28">
        <v>0</v>
      </c>
      <c r="O277" s="28">
        <v>0</v>
      </c>
      <c r="P277" s="28">
        <v>0</v>
      </c>
      <c r="Q277" s="131">
        <v>500000</v>
      </c>
      <c r="R277" s="80">
        <v>0</v>
      </c>
      <c r="S277" s="130">
        <v>0</v>
      </c>
      <c r="T277" s="504">
        <v>0</v>
      </c>
      <c r="U277" s="396" t="e">
        <f>S277/R277</f>
        <v>#DIV/0!</v>
      </c>
      <c r="V277" s="129" t="e">
        <f t="shared" si="95"/>
        <v>#DIV/0!</v>
      </c>
      <c r="W277" s="129" t="e">
        <f t="shared" si="96"/>
        <v>#DIV/0!</v>
      </c>
      <c r="X277" s="129">
        <f t="shared" si="97"/>
        <v>0</v>
      </c>
    </row>
    <row r="278" spans="1:24" ht="15.75" hidden="1" thickBot="1">
      <c r="A278" s="60" t="s">
        <v>427</v>
      </c>
      <c r="E278" s="1">
        <v>4</v>
      </c>
      <c r="G278" s="1">
        <v>6</v>
      </c>
      <c r="I278" s="1">
        <v>510</v>
      </c>
      <c r="J278" s="23">
        <v>4227</v>
      </c>
      <c r="K278" s="23" t="s">
        <v>366</v>
      </c>
      <c r="L278" s="23"/>
      <c r="M278" s="24">
        <v>0</v>
      </c>
      <c r="N278" s="28">
        <v>0</v>
      </c>
      <c r="O278" s="24">
        <v>0</v>
      </c>
      <c r="P278" s="28">
        <v>0</v>
      </c>
      <c r="Q278" s="131">
        <v>100000</v>
      </c>
      <c r="R278" s="80">
        <v>0</v>
      </c>
      <c r="S278" s="130">
        <v>0</v>
      </c>
      <c r="T278" s="504">
        <v>0</v>
      </c>
      <c r="U278" s="396" t="e">
        <f>S278/R278</f>
        <v>#DIV/0!</v>
      </c>
      <c r="V278" s="129" t="e">
        <f t="shared" si="95"/>
        <v>#DIV/0!</v>
      </c>
      <c r="W278" s="129" t="e">
        <f t="shared" si="96"/>
        <v>#DIV/0!</v>
      </c>
      <c r="X278" s="129">
        <f t="shared" si="97"/>
        <v>0</v>
      </c>
    </row>
    <row r="279" spans="1:24" ht="15.75" hidden="1" thickBot="1">
      <c r="A279" s="60" t="s">
        <v>427</v>
      </c>
      <c r="E279" s="1">
        <v>4</v>
      </c>
      <c r="G279" s="1">
        <v>6</v>
      </c>
      <c r="I279" s="1">
        <v>510</v>
      </c>
      <c r="J279" s="55">
        <v>4227</v>
      </c>
      <c r="K279" s="23" t="s">
        <v>531</v>
      </c>
      <c r="L279" s="55"/>
      <c r="M279" s="56"/>
      <c r="N279" s="58">
        <v>0</v>
      </c>
      <c r="O279" s="56">
        <v>0</v>
      </c>
      <c r="P279" s="58">
        <v>0</v>
      </c>
      <c r="Q279" s="191">
        <v>0</v>
      </c>
      <c r="R279" s="189">
        <v>0</v>
      </c>
      <c r="S279" s="190">
        <v>0</v>
      </c>
      <c r="T279" s="522">
        <v>0</v>
      </c>
      <c r="U279" s="396" t="e">
        <f>S279/R279</f>
        <v>#DIV/0!</v>
      </c>
      <c r="V279" s="134" t="e">
        <f t="shared" si="95"/>
        <v>#DIV/0!</v>
      </c>
      <c r="W279" s="134" t="e">
        <f t="shared" si="96"/>
        <v>#DIV/0!</v>
      </c>
      <c r="X279" s="134" t="e">
        <f t="shared" si="97"/>
        <v>#DIV/0!</v>
      </c>
    </row>
    <row r="280" spans="10:24" ht="15.75">
      <c r="J280" s="179"/>
      <c r="K280" s="179" t="s">
        <v>316</v>
      </c>
      <c r="L280" s="179"/>
      <c r="M280" s="180">
        <f aca="true" t="shared" si="98" ref="M280:R280">M271</f>
        <v>120780</v>
      </c>
      <c r="N280" s="180">
        <f>N271</f>
        <v>31857</v>
      </c>
      <c r="O280" s="180">
        <f t="shared" si="98"/>
        <v>0</v>
      </c>
      <c r="P280" s="180">
        <f t="shared" si="98"/>
        <v>69252</v>
      </c>
      <c r="Q280" s="181">
        <f>Q271</f>
        <v>1100000</v>
      </c>
      <c r="R280" s="180">
        <f t="shared" si="98"/>
        <v>0</v>
      </c>
      <c r="S280" s="181">
        <f>S271</f>
        <v>70000</v>
      </c>
      <c r="T280" s="520">
        <f>T271</f>
        <v>90000</v>
      </c>
      <c r="U280" s="387">
        <f>T280/S280</f>
        <v>1.2857142857142858</v>
      </c>
      <c r="V280" s="182"/>
      <c r="W280" s="182"/>
      <c r="X280" s="182"/>
    </row>
    <row r="281" spans="10:24" ht="15">
      <c r="J281" s="31"/>
      <c r="K281" s="31"/>
      <c r="L281" s="31"/>
      <c r="M281" s="32"/>
      <c r="N281" s="93"/>
      <c r="O281" s="32"/>
      <c r="P281" s="35"/>
      <c r="Q281" s="206"/>
      <c r="R281" s="184"/>
      <c r="S281" s="140"/>
      <c r="T281" s="507"/>
      <c r="U281" s="366"/>
      <c r="V281" s="207"/>
      <c r="W281" s="207"/>
      <c r="X281" s="207"/>
    </row>
    <row r="282" spans="1:24" ht="15.75">
      <c r="A282" s="7" t="s">
        <v>395</v>
      </c>
      <c r="B282" s="7"/>
      <c r="C282" s="7"/>
      <c r="D282" s="7"/>
      <c r="E282" s="7"/>
      <c r="F282" s="7"/>
      <c r="G282" s="7"/>
      <c r="H282" s="7"/>
      <c r="I282" s="7"/>
      <c r="J282" s="124" t="s">
        <v>161</v>
      </c>
      <c r="K282" s="124" t="s">
        <v>160</v>
      </c>
      <c r="L282" s="124"/>
      <c r="M282" s="15"/>
      <c r="N282" s="213"/>
      <c r="O282" s="15"/>
      <c r="P282" s="15"/>
      <c r="Q282" s="149"/>
      <c r="R282" s="148"/>
      <c r="S282" s="148"/>
      <c r="T282" s="510"/>
      <c r="U282" s="379"/>
      <c r="V282" s="150"/>
      <c r="W282" s="150"/>
      <c r="X282" s="150"/>
    </row>
    <row r="283" spans="1:24" ht="15.75">
      <c r="A283" s="8" t="s">
        <v>428</v>
      </c>
      <c r="B283" s="8"/>
      <c r="C283" s="8"/>
      <c r="D283" s="8"/>
      <c r="E283" s="8"/>
      <c r="F283" s="8"/>
      <c r="G283" s="8"/>
      <c r="H283" s="8"/>
      <c r="I283" s="8">
        <v>451</v>
      </c>
      <c r="J283" s="8" t="s">
        <v>163</v>
      </c>
      <c r="K283" s="8" t="s">
        <v>162</v>
      </c>
      <c r="L283" s="8"/>
      <c r="M283" s="16"/>
      <c r="N283" s="208"/>
      <c r="O283" s="16"/>
      <c r="P283" s="16"/>
      <c r="Q283" s="143"/>
      <c r="R283" s="142"/>
      <c r="S283" s="142"/>
      <c r="T283" s="508"/>
      <c r="U283" s="377"/>
      <c r="V283" s="144"/>
      <c r="W283" s="144"/>
      <c r="X283" s="144"/>
    </row>
    <row r="284" spans="1:24" ht="15.75">
      <c r="A284" s="60" t="s">
        <v>428</v>
      </c>
      <c r="I284" s="1">
        <v>451</v>
      </c>
      <c r="J284" s="67">
        <v>4</v>
      </c>
      <c r="K284" s="67" t="s">
        <v>8</v>
      </c>
      <c r="L284" s="67"/>
      <c r="M284" s="81">
        <f aca="true" t="shared" si="99" ref="M284:T284">M285</f>
        <v>0</v>
      </c>
      <c r="N284" s="80">
        <f t="shared" si="99"/>
        <v>1194463</v>
      </c>
      <c r="O284" s="80">
        <f t="shared" si="99"/>
        <v>620000</v>
      </c>
      <c r="P284" s="80">
        <f t="shared" si="99"/>
        <v>1509751</v>
      </c>
      <c r="Q284" s="127">
        <f t="shared" si="99"/>
        <v>960000</v>
      </c>
      <c r="R284" s="80">
        <f t="shared" si="99"/>
        <v>970000</v>
      </c>
      <c r="S284" s="128">
        <f t="shared" si="99"/>
        <v>730971.87</v>
      </c>
      <c r="T284" s="503">
        <f t="shared" si="99"/>
        <v>170000</v>
      </c>
      <c r="U284" s="384">
        <f>T284/S284</f>
        <v>0.23256708907279838</v>
      </c>
      <c r="V284" s="129">
        <f aca="true" t="shared" si="100" ref="V284:V314">P284/O284*100</f>
        <v>243.5082258064516</v>
      </c>
      <c r="W284" s="129">
        <f aca="true" t="shared" si="101" ref="W284:W314">Q284/P284*100</f>
        <v>63.5866444201726</v>
      </c>
      <c r="X284" s="129">
        <f aca="true" t="shared" si="102" ref="X284:X314">R284/Q284*100</f>
        <v>101.04166666666667</v>
      </c>
    </row>
    <row r="285" spans="1:24" ht="15">
      <c r="A285" s="60" t="s">
        <v>428</v>
      </c>
      <c r="I285" s="1">
        <v>451</v>
      </c>
      <c r="J285" s="23">
        <v>42</v>
      </c>
      <c r="K285" s="23" t="s">
        <v>98</v>
      </c>
      <c r="L285" s="23"/>
      <c r="M285" s="24">
        <f>M288+M289+M290+M302+M308+M309+M310</f>
        <v>0</v>
      </c>
      <c r="N285" s="28">
        <f>N288+N289+N290+N302+N308+N309+N310</f>
        <v>1194463</v>
      </c>
      <c r="O285" s="28">
        <f>O288+O289+O290+O302+O308+O309+O310+O314+O311</f>
        <v>620000</v>
      </c>
      <c r="P285" s="28">
        <f>P288+P289+P290+P302+P308+P309+P310+P291+P292+P293+P294+P295+P296+P297+P311</f>
        <v>1509751</v>
      </c>
      <c r="Q285" s="131">
        <f>Q288+Q289+Q290+Q302+Q308+Q309+Q310+Q311+Q304+Q298+Q299+Q300</f>
        <v>960000</v>
      </c>
      <c r="R285" s="247">
        <f>R286+R287+R288+R289+R290+R302+R308+R309+R310+R311+R298+R299+R300+R301+R304+R312+R313+R292</f>
        <v>970000</v>
      </c>
      <c r="S285" s="130">
        <f>S286+S287+S288+S289+S290+S302+S308+S309+S310+S311+S298+S299+S300+S301+S304+S312+S313+S306+S307+S303+S305+S296+S297</f>
        <v>730971.87</v>
      </c>
      <c r="T285" s="504">
        <f>T286+T287+T288+T289+T290+T302+T308+T309+T310+T311+T298+T299+T300+T301+T304+T312+T313+T306+T307+T303+T305+T296+T297</f>
        <v>170000</v>
      </c>
      <c r="U285" s="396">
        <f aca="true" t="shared" si="103" ref="U285:U313">T285/S285</f>
        <v>0.23256708907279838</v>
      </c>
      <c r="V285" s="129">
        <f t="shared" si="100"/>
        <v>243.5082258064516</v>
      </c>
      <c r="W285" s="129">
        <f t="shared" si="101"/>
        <v>63.5866444201726</v>
      </c>
      <c r="X285" s="129">
        <f t="shared" si="102"/>
        <v>101.04166666666667</v>
      </c>
    </row>
    <row r="286" spans="1:24" ht="15">
      <c r="A286" s="60" t="s">
        <v>428</v>
      </c>
      <c r="I286" s="1">
        <v>451</v>
      </c>
      <c r="J286" s="23">
        <v>4212</v>
      </c>
      <c r="K286" s="23" t="s">
        <v>520</v>
      </c>
      <c r="L286" s="23"/>
      <c r="M286" s="24"/>
      <c r="N286" s="28">
        <v>0</v>
      </c>
      <c r="O286" s="28">
        <v>0</v>
      </c>
      <c r="P286" s="28">
        <v>0</v>
      </c>
      <c r="Q286" s="131">
        <v>0</v>
      </c>
      <c r="R286" s="247">
        <v>30000</v>
      </c>
      <c r="S286" s="130">
        <v>30000</v>
      </c>
      <c r="T286" s="504">
        <v>0</v>
      </c>
      <c r="U286" s="396">
        <f t="shared" si="103"/>
        <v>0</v>
      </c>
      <c r="V286" s="129"/>
      <c r="W286" s="129"/>
      <c r="X286" s="129"/>
    </row>
    <row r="287" spans="1:24" ht="15" hidden="1">
      <c r="A287" s="60" t="s">
        <v>428</v>
      </c>
      <c r="I287" s="1">
        <v>451</v>
      </c>
      <c r="J287" s="23">
        <v>4212</v>
      </c>
      <c r="K287" s="23" t="s">
        <v>387</v>
      </c>
      <c r="L287" s="23"/>
      <c r="M287" s="24"/>
      <c r="N287" s="28">
        <v>0</v>
      </c>
      <c r="O287" s="28">
        <v>0</v>
      </c>
      <c r="P287" s="28">
        <v>0</v>
      </c>
      <c r="Q287" s="131">
        <v>0</v>
      </c>
      <c r="R287" s="247">
        <v>0</v>
      </c>
      <c r="S287" s="130">
        <v>0</v>
      </c>
      <c r="T287" s="504">
        <v>0</v>
      </c>
      <c r="U287" s="396" t="e">
        <f t="shared" si="103"/>
        <v>#DIV/0!</v>
      </c>
      <c r="V287" s="129"/>
      <c r="W287" s="129"/>
      <c r="X287" s="129"/>
    </row>
    <row r="288" spans="1:24" ht="15" hidden="1">
      <c r="A288" s="60" t="s">
        <v>428</v>
      </c>
      <c r="E288" s="1">
        <v>4</v>
      </c>
      <c r="G288" s="1">
        <v>6</v>
      </c>
      <c r="I288" s="1">
        <v>451</v>
      </c>
      <c r="J288" s="23">
        <v>4213</v>
      </c>
      <c r="K288" s="23" t="s">
        <v>304</v>
      </c>
      <c r="L288" s="23"/>
      <c r="M288" s="24">
        <v>0</v>
      </c>
      <c r="N288" s="28">
        <v>0</v>
      </c>
      <c r="O288" s="28">
        <v>0</v>
      </c>
      <c r="P288" s="28">
        <v>0</v>
      </c>
      <c r="Q288" s="131">
        <v>0</v>
      </c>
      <c r="R288" s="247">
        <v>0</v>
      </c>
      <c r="S288" s="130">
        <v>0</v>
      </c>
      <c r="T288" s="504">
        <v>0</v>
      </c>
      <c r="U288" s="396" t="e">
        <f t="shared" si="103"/>
        <v>#DIV/0!</v>
      </c>
      <c r="V288" s="129" t="e">
        <f t="shared" si="100"/>
        <v>#DIV/0!</v>
      </c>
      <c r="W288" s="129" t="e">
        <f t="shared" si="101"/>
        <v>#DIV/0!</v>
      </c>
      <c r="X288" s="129" t="e">
        <f t="shared" si="102"/>
        <v>#DIV/0!</v>
      </c>
    </row>
    <row r="289" spans="1:24" ht="15" hidden="1">
      <c r="A289" s="60" t="s">
        <v>428</v>
      </c>
      <c r="E289" s="1">
        <v>4</v>
      </c>
      <c r="G289" s="1">
        <v>6</v>
      </c>
      <c r="I289" s="1">
        <v>451</v>
      </c>
      <c r="J289" s="23">
        <v>4213</v>
      </c>
      <c r="K289" s="23" t="s">
        <v>494</v>
      </c>
      <c r="L289" s="23"/>
      <c r="M289" s="24">
        <v>0</v>
      </c>
      <c r="N289" s="28">
        <v>556150</v>
      </c>
      <c r="O289" s="28">
        <v>0</v>
      </c>
      <c r="P289" s="28">
        <v>9225</v>
      </c>
      <c r="Q289" s="131">
        <v>0</v>
      </c>
      <c r="R289" s="247">
        <v>0</v>
      </c>
      <c r="S289" s="130">
        <v>0</v>
      </c>
      <c r="T289" s="504">
        <v>0</v>
      </c>
      <c r="U289" s="396" t="e">
        <f t="shared" si="103"/>
        <v>#DIV/0!</v>
      </c>
      <c r="V289" s="129" t="e">
        <f t="shared" si="100"/>
        <v>#DIV/0!</v>
      </c>
      <c r="W289" s="129">
        <f t="shared" si="101"/>
        <v>0</v>
      </c>
      <c r="X289" s="129" t="e">
        <f t="shared" si="102"/>
        <v>#DIV/0!</v>
      </c>
    </row>
    <row r="290" spans="1:24" ht="15" hidden="1">
      <c r="A290" s="60" t="s">
        <v>428</v>
      </c>
      <c r="E290" s="1">
        <v>4</v>
      </c>
      <c r="G290" s="1">
        <v>6</v>
      </c>
      <c r="I290" s="1">
        <v>451</v>
      </c>
      <c r="J290" s="23">
        <v>4213</v>
      </c>
      <c r="K290" s="23" t="s">
        <v>365</v>
      </c>
      <c r="L290" s="23"/>
      <c r="M290" s="24">
        <v>0</v>
      </c>
      <c r="N290" s="28">
        <v>0</v>
      </c>
      <c r="O290" s="28">
        <v>500000</v>
      </c>
      <c r="P290" s="28">
        <v>550000</v>
      </c>
      <c r="Q290" s="131">
        <v>0</v>
      </c>
      <c r="R290" s="247">
        <v>0</v>
      </c>
      <c r="S290" s="130">
        <v>0</v>
      </c>
      <c r="T290" s="504">
        <v>0</v>
      </c>
      <c r="U290" s="396" t="e">
        <f t="shared" si="103"/>
        <v>#DIV/0!</v>
      </c>
      <c r="V290" s="129">
        <f t="shared" si="100"/>
        <v>110.00000000000001</v>
      </c>
      <c r="W290" s="129">
        <f t="shared" si="101"/>
        <v>0</v>
      </c>
      <c r="X290" s="129" t="e">
        <f t="shared" si="102"/>
        <v>#DIV/0!</v>
      </c>
    </row>
    <row r="291" spans="1:24" ht="15" hidden="1">
      <c r="A291" s="60" t="s">
        <v>428</v>
      </c>
      <c r="C291" s="1">
        <v>2</v>
      </c>
      <c r="I291" s="1">
        <v>451</v>
      </c>
      <c r="J291" s="23">
        <v>4213</v>
      </c>
      <c r="K291" s="23" t="s">
        <v>495</v>
      </c>
      <c r="L291" s="23"/>
      <c r="M291" s="24"/>
      <c r="N291" s="28">
        <v>0</v>
      </c>
      <c r="O291" s="28">
        <v>0</v>
      </c>
      <c r="P291" s="28">
        <v>30000</v>
      </c>
      <c r="Q291" s="131">
        <v>0</v>
      </c>
      <c r="R291" s="247">
        <v>0</v>
      </c>
      <c r="S291" s="130">
        <v>0</v>
      </c>
      <c r="T291" s="504">
        <v>0</v>
      </c>
      <c r="U291" s="396" t="e">
        <f t="shared" si="103"/>
        <v>#DIV/0!</v>
      </c>
      <c r="V291" s="129" t="e">
        <f t="shared" si="100"/>
        <v>#DIV/0!</v>
      </c>
      <c r="W291" s="129">
        <f t="shared" si="101"/>
        <v>0</v>
      </c>
      <c r="X291" s="129" t="e">
        <f t="shared" si="102"/>
        <v>#DIV/0!</v>
      </c>
    </row>
    <row r="292" spans="1:24" ht="15">
      <c r="A292" s="60" t="s">
        <v>428</v>
      </c>
      <c r="C292" s="1">
        <v>2</v>
      </c>
      <c r="I292" s="1">
        <v>451</v>
      </c>
      <c r="J292" s="23">
        <v>4213</v>
      </c>
      <c r="K292" s="23" t="s">
        <v>496</v>
      </c>
      <c r="L292" s="23"/>
      <c r="M292" s="24"/>
      <c r="N292" s="28">
        <v>0</v>
      </c>
      <c r="O292" s="28">
        <v>0</v>
      </c>
      <c r="P292" s="28">
        <v>275000</v>
      </c>
      <c r="Q292" s="131">
        <v>0</v>
      </c>
      <c r="R292" s="247">
        <v>275000</v>
      </c>
      <c r="S292" s="130">
        <v>0</v>
      </c>
      <c r="T292" s="504">
        <v>0</v>
      </c>
      <c r="U292" s="396" t="e">
        <f t="shared" si="103"/>
        <v>#DIV/0!</v>
      </c>
      <c r="V292" s="129" t="e">
        <f t="shared" si="100"/>
        <v>#DIV/0!</v>
      </c>
      <c r="W292" s="129">
        <f t="shared" si="101"/>
        <v>0</v>
      </c>
      <c r="X292" s="129" t="e">
        <f t="shared" si="102"/>
        <v>#DIV/0!</v>
      </c>
    </row>
    <row r="293" spans="1:24" ht="15" hidden="1">
      <c r="A293" s="60" t="s">
        <v>428</v>
      </c>
      <c r="C293" s="1">
        <v>2</v>
      </c>
      <c r="E293" s="1">
        <v>4</v>
      </c>
      <c r="I293" s="1">
        <v>451</v>
      </c>
      <c r="J293" s="23">
        <v>4213</v>
      </c>
      <c r="K293" s="23" t="s">
        <v>497</v>
      </c>
      <c r="L293" s="23"/>
      <c r="M293" s="24"/>
      <c r="N293" s="28">
        <v>0</v>
      </c>
      <c r="O293" s="28">
        <v>0</v>
      </c>
      <c r="P293" s="28">
        <v>254378</v>
      </c>
      <c r="Q293" s="131">
        <v>0</v>
      </c>
      <c r="R293" s="247">
        <v>0</v>
      </c>
      <c r="S293" s="130">
        <v>0</v>
      </c>
      <c r="T293" s="504">
        <v>0</v>
      </c>
      <c r="U293" s="396" t="e">
        <f t="shared" si="103"/>
        <v>#DIV/0!</v>
      </c>
      <c r="V293" s="129" t="e">
        <f t="shared" si="100"/>
        <v>#DIV/0!</v>
      </c>
      <c r="W293" s="129">
        <f t="shared" si="101"/>
        <v>0</v>
      </c>
      <c r="X293" s="129" t="e">
        <f t="shared" si="102"/>
        <v>#DIV/0!</v>
      </c>
    </row>
    <row r="294" spans="1:24" ht="15" hidden="1">
      <c r="A294" s="60" t="s">
        <v>428</v>
      </c>
      <c r="C294" s="1">
        <v>2</v>
      </c>
      <c r="E294" s="1">
        <v>4</v>
      </c>
      <c r="I294" s="1">
        <v>451</v>
      </c>
      <c r="J294" s="23">
        <v>4213</v>
      </c>
      <c r="K294" s="23" t="s">
        <v>499</v>
      </c>
      <c r="L294" s="23"/>
      <c r="M294" s="24"/>
      <c r="N294" s="28">
        <v>0</v>
      </c>
      <c r="O294" s="28">
        <v>0</v>
      </c>
      <c r="P294" s="28">
        <v>5100</v>
      </c>
      <c r="Q294" s="131">
        <v>0</v>
      </c>
      <c r="R294" s="247">
        <v>0</v>
      </c>
      <c r="S294" s="130">
        <v>0</v>
      </c>
      <c r="T294" s="504">
        <v>0</v>
      </c>
      <c r="U294" s="396" t="e">
        <f t="shared" si="103"/>
        <v>#DIV/0!</v>
      </c>
      <c r="V294" s="129" t="e">
        <f t="shared" si="100"/>
        <v>#DIV/0!</v>
      </c>
      <c r="W294" s="129">
        <f t="shared" si="101"/>
        <v>0</v>
      </c>
      <c r="X294" s="129" t="e">
        <f t="shared" si="102"/>
        <v>#DIV/0!</v>
      </c>
    </row>
    <row r="295" spans="1:24" ht="15" hidden="1">
      <c r="A295" s="60" t="s">
        <v>428</v>
      </c>
      <c r="C295" s="1">
        <v>2</v>
      </c>
      <c r="E295" s="1">
        <v>4</v>
      </c>
      <c r="I295" s="1">
        <v>451</v>
      </c>
      <c r="J295" s="23">
        <v>4213</v>
      </c>
      <c r="K295" s="23" t="s">
        <v>498</v>
      </c>
      <c r="L295" s="23"/>
      <c r="M295" s="24"/>
      <c r="N295" s="28">
        <v>0</v>
      </c>
      <c r="O295" s="28">
        <v>0</v>
      </c>
      <c r="P295" s="28">
        <v>100000</v>
      </c>
      <c r="Q295" s="131">
        <v>0</v>
      </c>
      <c r="R295" s="247">
        <v>0</v>
      </c>
      <c r="S295" s="130">
        <v>0</v>
      </c>
      <c r="T295" s="504">
        <v>0</v>
      </c>
      <c r="U295" s="396" t="e">
        <f t="shared" si="103"/>
        <v>#DIV/0!</v>
      </c>
      <c r="V295" s="129" t="e">
        <f t="shared" si="100"/>
        <v>#DIV/0!</v>
      </c>
      <c r="W295" s="129">
        <f t="shared" si="101"/>
        <v>0</v>
      </c>
      <c r="X295" s="129" t="e">
        <f t="shared" si="102"/>
        <v>#DIV/0!</v>
      </c>
    </row>
    <row r="296" spans="1:24" ht="15">
      <c r="A296" s="60" t="s">
        <v>428</v>
      </c>
      <c r="C296" s="1">
        <v>2</v>
      </c>
      <c r="E296" s="1">
        <v>4</v>
      </c>
      <c r="I296" s="1">
        <v>451</v>
      </c>
      <c r="J296" s="23">
        <v>4213</v>
      </c>
      <c r="K296" s="30" t="s">
        <v>585</v>
      </c>
      <c r="L296" s="29"/>
      <c r="M296" s="24"/>
      <c r="N296" s="28">
        <v>0</v>
      </c>
      <c r="O296" s="28">
        <v>0</v>
      </c>
      <c r="P296" s="28">
        <v>270600</v>
      </c>
      <c r="Q296" s="131">
        <v>0</v>
      </c>
      <c r="R296" s="247">
        <v>0</v>
      </c>
      <c r="S296" s="130">
        <v>298125</v>
      </c>
      <c r="T296" s="504">
        <v>80000</v>
      </c>
      <c r="U296" s="396">
        <f t="shared" si="103"/>
        <v>0.26834381551362685</v>
      </c>
      <c r="V296" s="129" t="e">
        <f t="shared" si="100"/>
        <v>#DIV/0!</v>
      </c>
      <c r="W296" s="129">
        <f t="shared" si="101"/>
        <v>0</v>
      </c>
      <c r="X296" s="129" t="e">
        <f t="shared" si="102"/>
        <v>#DIV/0!</v>
      </c>
    </row>
    <row r="297" spans="1:24" ht="15">
      <c r="A297" s="60" t="s">
        <v>428</v>
      </c>
      <c r="C297" s="1">
        <v>2</v>
      </c>
      <c r="E297" s="1">
        <v>4</v>
      </c>
      <c r="I297" s="1">
        <v>451</v>
      </c>
      <c r="J297" s="23">
        <v>4213</v>
      </c>
      <c r="K297" s="23" t="s">
        <v>586</v>
      </c>
      <c r="L297" s="23"/>
      <c r="M297" s="24"/>
      <c r="N297" s="28">
        <v>0</v>
      </c>
      <c r="O297" s="28">
        <v>0</v>
      </c>
      <c r="P297" s="28">
        <v>8800</v>
      </c>
      <c r="Q297" s="131">
        <v>0</v>
      </c>
      <c r="R297" s="247">
        <v>0</v>
      </c>
      <c r="S297" s="130">
        <v>5000</v>
      </c>
      <c r="T297" s="504">
        <v>5000</v>
      </c>
      <c r="U297" s="396">
        <f t="shared" si="103"/>
        <v>1</v>
      </c>
      <c r="V297" s="129" t="e">
        <f t="shared" si="100"/>
        <v>#DIV/0!</v>
      </c>
      <c r="W297" s="129">
        <f t="shared" si="101"/>
        <v>0</v>
      </c>
      <c r="X297" s="129" t="e">
        <f t="shared" si="102"/>
        <v>#DIV/0!</v>
      </c>
    </row>
    <row r="298" spans="1:24" ht="15" hidden="1">
      <c r="A298" s="60"/>
      <c r="I298" s="1">
        <v>451</v>
      </c>
      <c r="J298" s="23">
        <v>4213</v>
      </c>
      <c r="K298" s="30" t="s">
        <v>514</v>
      </c>
      <c r="L298" s="29"/>
      <c r="M298" s="24"/>
      <c r="N298" s="28">
        <v>0</v>
      </c>
      <c r="O298" s="28">
        <v>0</v>
      </c>
      <c r="P298" s="28">
        <v>0</v>
      </c>
      <c r="Q298" s="131">
        <v>0</v>
      </c>
      <c r="R298" s="247">
        <v>0</v>
      </c>
      <c r="S298" s="130">
        <v>0</v>
      </c>
      <c r="T298" s="504">
        <v>0</v>
      </c>
      <c r="U298" s="396" t="e">
        <f t="shared" si="103"/>
        <v>#DIV/0!</v>
      </c>
      <c r="V298" s="129" t="e">
        <f t="shared" si="100"/>
        <v>#DIV/0!</v>
      </c>
      <c r="W298" s="129" t="e">
        <f t="shared" si="101"/>
        <v>#DIV/0!</v>
      </c>
      <c r="X298" s="129" t="e">
        <f t="shared" si="102"/>
        <v>#DIV/0!</v>
      </c>
    </row>
    <row r="299" spans="1:24" ht="15" hidden="1">
      <c r="A299" s="60"/>
      <c r="I299" s="1">
        <v>451</v>
      </c>
      <c r="J299" s="23">
        <v>4213</v>
      </c>
      <c r="K299" s="30" t="s">
        <v>515</v>
      </c>
      <c r="L299" s="29"/>
      <c r="M299" s="24"/>
      <c r="N299" s="28">
        <v>0</v>
      </c>
      <c r="O299" s="28">
        <v>0</v>
      </c>
      <c r="P299" s="28">
        <v>0</v>
      </c>
      <c r="Q299" s="131">
        <v>0</v>
      </c>
      <c r="R299" s="247">
        <v>0</v>
      </c>
      <c r="S299" s="130">
        <v>0</v>
      </c>
      <c r="T299" s="504">
        <v>0</v>
      </c>
      <c r="U299" s="396" t="e">
        <f t="shared" si="103"/>
        <v>#DIV/0!</v>
      </c>
      <c r="V299" s="129" t="e">
        <f t="shared" si="100"/>
        <v>#DIV/0!</v>
      </c>
      <c r="W299" s="129" t="e">
        <f t="shared" si="101"/>
        <v>#DIV/0!</v>
      </c>
      <c r="X299" s="129" t="e">
        <f t="shared" si="102"/>
        <v>#DIV/0!</v>
      </c>
    </row>
    <row r="300" spans="1:24" ht="15">
      <c r="A300" s="60" t="s">
        <v>428</v>
      </c>
      <c r="C300" s="1">
        <v>2</v>
      </c>
      <c r="E300" s="1">
        <v>4</v>
      </c>
      <c r="I300" s="1">
        <v>451</v>
      </c>
      <c r="J300" s="23">
        <v>4213</v>
      </c>
      <c r="K300" s="30" t="s">
        <v>516</v>
      </c>
      <c r="L300" s="29"/>
      <c r="M300" s="24"/>
      <c r="N300" s="28">
        <v>0</v>
      </c>
      <c r="O300" s="28">
        <v>0</v>
      </c>
      <c r="P300" s="28">
        <v>0</v>
      </c>
      <c r="Q300" s="131">
        <v>0</v>
      </c>
      <c r="R300" s="247">
        <v>250000</v>
      </c>
      <c r="S300" s="130">
        <v>362846.87</v>
      </c>
      <c r="T300" s="504">
        <v>70000</v>
      </c>
      <c r="U300" s="396">
        <f t="shared" si="103"/>
        <v>0.19291884755682198</v>
      </c>
      <c r="V300" s="129" t="e">
        <f t="shared" si="100"/>
        <v>#DIV/0!</v>
      </c>
      <c r="W300" s="129" t="e">
        <f t="shared" si="101"/>
        <v>#DIV/0!</v>
      </c>
      <c r="X300" s="129"/>
    </row>
    <row r="301" spans="1:24" ht="15">
      <c r="A301" s="60" t="s">
        <v>428</v>
      </c>
      <c r="C301" s="1">
        <v>2</v>
      </c>
      <c r="E301" s="1">
        <v>4</v>
      </c>
      <c r="I301" s="1">
        <v>451</v>
      </c>
      <c r="J301" s="23">
        <v>4213</v>
      </c>
      <c r="K301" s="30" t="s">
        <v>517</v>
      </c>
      <c r="L301" s="29"/>
      <c r="M301" s="24"/>
      <c r="N301" s="28">
        <v>0</v>
      </c>
      <c r="O301" s="28">
        <v>0</v>
      </c>
      <c r="P301" s="28">
        <v>0</v>
      </c>
      <c r="Q301" s="131">
        <v>0</v>
      </c>
      <c r="R301" s="247">
        <v>15000</v>
      </c>
      <c r="S301" s="130">
        <v>15000</v>
      </c>
      <c r="T301" s="504">
        <v>15000</v>
      </c>
      <c r="U301" s="396">
        <f t="shared" si="103"/>
        <v>1</v>
      </c>
      <c r="V301" s="129" t="e">
        <f t="shared" si="100"/>
        <v>#DIV/0!</v>
      </c>
      <c r="W301" s="129" t="e">
        <f t="shared" si="101"/>
        <v>#DIV/0!</v>
      </c>
      <c r="X301" s="129"/>
    </row>
    <row r="302" spans="1:24" ht="15" hidden="1">
      <c r="A302" s="60" t="s">
        <v>428</v>
      </c>
      <c r="E302" s="1">
        <v>4</v>
      </c>
      <c r="G302" s="1">
        <v>6</v>
      </c>
      <c r="I302" s="1">
        <v>451</v>
      </c>
      <c r="J302" s="23">
        <v>4213</v>
      </c>
      <c r="K302" s="23" t="s">
        <v>529</v>
      </c>
      <c r="L302" s="23"/>
      <c r="M302" s="24">
        <v>0</v>
      </c>
      <c r="N302" s="28">
        <v>0</v>
      </c>
      <c r="O302" s="28">
        <v>100000</v>
      </c>
      <c r="P302" s="28">
        <v>0</v>
      </c>
      <c r="Q302" s="131">
        <v>100000</v>
      </c>
      <c r="R302" s="247">
        <v>0</v>
      </c>
      <c r="S302" s="130">
        <v>0</v>
      </c>
      <c r="T302" s="504">
        <v>0</v>
      </c>
      <c r="U302" s="396" t="e">
        <f t="shared" si="103"/>
        <v>#DIV/0!</v>
      </c>
      <c r="V302" s="129">
        <f t="shared" si="100"/>
        <v>0</v>
      </c>
      <c r="W302" s="129" t="e">
        <f t="shared" si="101"/>
        <v>#DIV/0!</v>
      </c>
      <c r="X302" s="129">
        <f t="shared" si="102"/>
        <v>0</v>
      </c>
    </row>
    <row r="303" spans="1:24" ht="15" hidden="1">
      <c r="A303" s="60" t="s">
        <v>428</v>
      </c>
      <c r="C303" s="1">
        <v>2</v>
      </c>
      <c r="E303" s="1">
        <v>4</v>
      </c>
      <c r="I303" s="1">
        <v>451</v>
      </c>
      <c r="J303" s="23">
        <v>4213</v>
      </c>
      <c r="K303" s="23" t="s">
        <v>530</v>
      </c>
      <c r="L303" s="23"/>
      <c r="M303" s="24"/>
      <c r="N303" s="28">
        <v>0</v>
      </c>
      <c r="O303" s="28">
        <v>0</v>
      </c>
      <c r="P303" s="28">
        <v>0</v>
      </c>
      <c r="Q303" s="131">
        <v>0</v>
      </c>
      <c r="R303" s="247">
        <v>0</v>
      </c>
      <c r="S303" s="130">
        <v>0</v>
      </c>
      <c r="T303" s="504">
        <v>0</v>
      </c>
      <c r="U303" s="396" t="e">
        <f t="shared" si="103"/>
        <v>#DIV/0!</v>
      </c>
      <c r="V303" s="129" t="e">
        <f t="shared" si="100"/>
        <v>#DIV/0!</v>
      </c>
      <c r="W303" s="129" t="e">
        <f t="shared" si="101"/>
        <v>#DIV/0!</v>
      </c>
      <c r="X303" s="129"/>
    </row>
    <row r="304" spans="1:24" ht="15">
      <c r="A304" s="60" t="s">
        <v>428</v>
      </c>
      <c r="C304" s="1">
        <v>2</v>
      </c>
      <c r="E304" s="1">
        <v>4</v>
      </c>
      <c r="I304" s="1">
        <v>451</v>
      </c>
      <c r="J304" s="23">
        <v>4213</v>
      </c>
      <c r="K304" s="23" t="s">
        <v>386</v>
      </c>
      <c r="L304" s="23"/>
      <c r="M304" s="24"/>
      <c r="N304" s="28">
        <v>0</v>
      </c>
      <c r="O304" s="28">
        <v>0</v>
      </c>
      <c r="P304" s="28">
        <v>0</v>
      </c>
      <c r="Q304" s="131">
        <v>800000</v>
      </c>
      <c r="R304" s="247">
        <v>400000</v>
      </c>
      <c r="S304" s="130">
        <v>0</v>
      </c>
      <c r="T304" s="504">
        <v>0</v>
      </c>
      <c r="U304" s="396" t="e">
        <f t="shared" si="103"/>
        <v>#DIV/0!</v>
      </c>
      <c r="V304" s="129" t="e">
        <f t="shared" si="100"/>
        <v>#DIV/0!</v>
      </c>
      <c r="W304" s="129" t="e">
        <f t="shared" si="101"/>
        <v>#DIV/0!</v>
      </c>
      <c r="X304" s="129">
        <f t="shared" si="102"/>
        <v>50</v>
      </c>
    </row>
    <row r="305" spans="1:24" ht="15" hidden="1">
      <c r="A305" s="60" t="s">
        <v>428</v>
      </c>
      <c r="C305" s="1">
        <v>2</v>
      </c>
      <c r="E305" s="1">
        <v>4</v>
      </c>
      <c r="I305" s="1">
        <v>451</v>
      </c>
      <c r="J305" s="23">
        <v>4213</v>
      </c>
      <c r="K305" s="23" t="s">
        <v>535</v>
      </c>
      <c r="L305" s="23"/>
      <c r="M305" s="24"/>
      <c r="N305" s="28">
        <v>0</v>
      </c>
      <c r="O305" s="28">
        <v>0</v>
      </c>
      <c r="P305" s="28">
        <v>0</v>
      </c>
      <c r="Q305" s="131">
        <v>0</v>
      </c>
      <c r="R305" s="247">
        <v>0</v>
      </c>
      <c r="S305" s="130">
        <v>0</v>
      </c>
      <c r="T305" s="504">
        <v>0</v>
      </c>
      <c r="U305" s="396" t="e">
        <f t="shared" si="103"/>
        <v>#DIV/0!</v>
      </c>
      <c r="V305" s="129" t="e">
        <f t="shared" si="100"/>
        <v>#DIV/0!</v>
      </c>
      <c r="W305" s="129" t="e">
        <f t="shared" si="101"/>
        <v>#DIV/0!</v>
      </c>
      <c r="X305" s="129"/>
    </row>
    <row r="306" spans="1:24" ht="15" hidden="1">
      <c r="A306" s="60" t="s">
        <v>428</v>
      </c>
      <c r="C306" s="1">
        <v>2</v>
      </c>
      <c r="E306" s="1">
        <v>4</v>
      </c>
      <c r="I306" s="1">
        <v>451</v>
      </c>
      <c r="J306" s="23">
        <v>4213</v>
      </c>
      <c r="K306" s="23" t="s">
        <v>527</v>
      </c>
      <c r="L306" s="23"/>
      <c r="M306" s="24"/>
      <c r="N306" s="28">
        <v>0</v>
      </c>
      <c r="O306" s="28">
        <v>0</v>
      </c>
      <c r="P306" s="28">
        <v>0</v>
      </c>
      <c r="Q306" s="131">
        <v>0</v>
      </c>
      <c r="R306" s="247">
        <v>0</v>
      </c>
      <c r="S306" s="130">
        <v>0</v>
      </c>
      <c r="T306" s="504">
        <v>0</v>
      </c>
      <c r="U306" s="396" t="e">
        <f t="shared" si="103"/>
        <v>#DIV/0!</v>
      </c>
      <c r="V306" s="129" t="e">
        <f t="shared" si="100"/>
        <v>#DIV/0!</v>
      </c>
      <c r="W306" s="129" t="e">
        <f t="shared" si="101"/>
        <v>#DIV/0!</v>
      </c>
      <c r="X306" s="129"/>
    </row>
    <row r="307" spans="1:24" ht="15" hidden="1">
      <c r="A307" s="60" t="s">
        <v>428</v>
      </c>
      <c r="C307" s="1">
        <v>2</v>
      </c>
      <c r="E307" s="1">
        <v>4</v>
      </c>
      <c r="I307" s="1">
        <v>451</v>
      </c>
      <c r="J307" s="23">
        <v>4213</v>
      </c>
      <c r="K307" s="23" t="s">
        <v>528</v>
      </c>
      <c r="L307" s="23"/>
      <c r="M307" s="24"/>
      <c r="N307" s="28">
        <v>0</v>
      </c>
      <c r="O307" s="28">
        <v>0</v>
      </c>
      <c r="P307" s="28">
        <v>0</v>
      </c>
      <c r="Q307" s="131">
        <v>0</v>
      </c>
      <c r="R307" s="247">
        <v>0</v>
      </c>
      <c r="S307" s="130">
        <v>0</v>
      </c>
      <c r="T307" s="504">
        <v>0</v>
      </c>
      <c r="U307" s="396" t="e">
        <f t="shared" si="103"/>
        <v>#DIV/0!</v>
      </c>
      <c r="V307" s="129" t="e">
        <f t="shared" si="100"/>
        <v>#DIV/0!</v>
      </c>
      <c r="W307" s="129" t="e">
        <f t="shared" si="101"/>
        <v>#DIV/0!</v>
      </c>
      <c r="X307" s="129"/>
    </row>
    <row r="308" spans="1:24" ht="15" hidden="1">
      <c r="A308" s="60" t="s">
        <v>428</v>
      </c>
      <c r="E308" s="1">
        <v>4</v>
      </c>
      <c r="G308" s="1">
        <v>6</v>
      </c>
      <c r="I308" s="1">
        <v>451</v>
      </c>
      <c r="J308" s="23">
        <v>4213</v>
      </c>
      <c r="K308" s="23" t="s">
        <v>354</v>
      </c>
      <c r="L308" s="23"/>
      <c r="M308" s="24">
        <v>0</v>
      </c>
      <c r="N308" s="28">
        <v>623791</v>
      </c>
      <c r="O308" s="28">
        <v>0</v>
      </c>
      <c r="P308" s="28">
        <v>0</v>
      </c>
      <c r="Q308" s="131">
        <v>0</v>
      </c>
      <c r="R308" s="247">
        <v>0</v>
      </c>
      <c r="S308" s="130">
        <v>0</v>
      </c>
      <c r="T308" s="504">
        <v>0</v>
      </c>
      <c r="U308" s="396" t="e">
        <f t="shared" si="103"/>
        <v>#DIV/0!</v>
      </c>
      <c r="V308" s="129" t="e">
        <f t="shared" si="100"/>
        <v>#DIV/0!</v>
      </c>
      <c r="W308" s="129" t="e">
        <f t="shared" si="101"/>
        <v>#DIV/0!</v>
      </c>
      <c r="X308" s="129" t="e">
        <f t="shared" si="102"/>
        <v>#DIV/0!</v>
      </c>
    </row>
    <row r="309" spans="1:24" ht="15" hidden="1">
      <c r="A309" s="60" t="s">
        <v>428</v>
      </c>
      <c r="E309" s="1">
        <v>4</v>
      </c>
      <c r="G309" s="1">
        <v>6</v>
      </c>
      <c r="I309" s="1">
        <v>451</v>
      </c>
      <c r="J309" s="23">
        <v>4213</v>
      </c>
      <c r="K309" s="23" t="s">
        <v>305</v>
      </c>
      <c r="L309" s="23"/>
      <c r="M309" s="24">
        <v>0</v>
      </c>
      <c r="N309" s="28">
        <v>0</v>
      </c>
      <c r="O309" s="28">
        <v>0</v>
      </c>
      <c r="P309" s="28">
        <v>0</v>
      </c>
      <c r="Q309" s="131">
        <v>30000</v>
      </c>
      <c r="R309" s="247">
        <v>0</v>
      </c>
      <c r="S309" s="130">
        <v>0</v>
      </c>
      <c r="T309" s="504">
        <v>0</v>
      </c>
      <c r="U309" s="396" t="e">
        <f t="shared" si="103"/>
        <v>#DIV/0!</v>
      </c>
      <c r="V309" s="129" t="e">
        <f t="shared" si="100"/>
        <v>#DIV/0!</v>
      </c>
      <c r="W309" s="129" t="e">
        <f t="shared" si="101"/>
        <v>#DIV/0!</v>
      </c>
      <c r="X309" s="129">
        <f t="shared" si="102"/>
        <v>0</v>
      </c>
    </row>
    <row r="310" spans="1:24" ht="15" hidden="1">
      <c r="A310" s="60" t="s">
        <v>428</v>
      </c>
      <c r="E310" s="1">
        <v>4</v>
      </c>
      <c r="G310" s="1">
        <v>6</v>
      </c>
      <c r="I310" s="1">
        <v>451</v>
      </c>
      <c r="J310" s="23">
        <v>4213</v>
      </c>
      <c r="K310" s="23" t="s">
        <v>387</v>
      </c>
      <c r="L310" s="23"/>
      <c r="M310" s="24">
        <v>0</v>
      </c>
      <c r="N310" s="28">
        <v>14522</v>
      </c>
      <c r="O310" s="28">
        <v>0</v>
      </c>
      <c r="P310" s="28">
        <v>0</v>
      </c>
      <c r="Q310" s="131">
        <v>0</v>
      </c>
      <c r="R310" s="247">
        <v>0</v>
      </c>
      <c r="S310" s="130">
        <v>0</v>
      </c>
      <c r="T310" s="504">
        <v>0</v>
      </c>
      <c r="U310" s="396" t="e">
        <f t="shared" si="103"/>
        <v>#DIV/0!</v>
      </c>
      <c r="V310" s="129" t="e">
        <f t="shared" si="100"/>
        <v>#DIV/0!</v>
      </c>
      <c r="W310" s="129" t="e">
        <f t="shared" si="101"/>
        <v>#DIV/0!</v>
      </c>
      <c r="X310" s="129" t="e">
        <f t="shared" si="102"/>
        <v>#DIV/0!</v>
      </c>
    </row>
    <row r="311" spans="1:24" ht="15" hidden="1">
      <c r="A311" s="60" t="s">
        <v>428</v>
      </c>
      <c r="C311" s="1">
        <v>2</v>
      </c>
      <c r="I311" s="1">
        <v>451</v>
      </c>
      <c r="J311" s="23">
        <v>4213</v>
      </c>
      <c r="K311" s="23" t="s">
        <v>429</v>
      </c>
      <c r="L311" s="23"/>
      <c r="M311" s="24"/>
      <c r="N311" s="28">
        <v>0</v>
      </c>
      <c r="O311" s="28">
        <v>20000</v>
      </c>
      <c r="P311" s="28">
        <v>6648</v>
      </c>
      <c r="Q311" s="131">
        <v>30000</v>
      </c>
      <c r="R311" s="247">
        <v>0</v>
      </c>
      <c r="S311" s="130">
        <v>0</v>
      </c>
      <c r="T311" s="504">
        <v>0</v>
      </c>
      <c r="U311" s="396" t="e">
        <f t="shared" si="103"/>
        <v>#DIV/0!</v>
      </c>
      <c r="V311" s="129">
        <f t="shared" si="100"/>
        <v>33.239999999999995</v>
      </c>
      <c r="W311" s="129">
        <f t="shared" si="101"/>
        <v>451.26353790613723</v>
      </c>
      <c r="X311" s="129">
        <f t="shared" si="102"/>
        <v>0</v>
      </c>
    </row>
    <row r="312" spans="1:24" ht="15" hidden="1">
      <c r="A312" s="60"/>
      <c r="J312" s="23">
        <v>4221</v>
      </c>
      <c r="K312" s="23" t="s">
        <v>522</v>
      </c>
      <c r="L312" s="23"/>
      <c r="M312" s="24"/>
      <c r="N312" s="28">
        <v>0</v>
      </c>
      <c r="O312" s="28">
        <v>0</v>
      </c>
      <c r="P312" s="28">
        <v>0</v>
      </c>
      <c r="Q312" s="131">
        <v>0</v>
      </c>
      <c r="R312" s="247">
        <v>0</v>
      </c>
      <c r="S312" s="130">
        <v>0</v>
      </c>
      <c r="T312" s="504">
        <v>0</v>
      </c>
      <c r="U312" s="396" t="e">
        <f t="shared" si="103"/>
        <v>#DIV/0!</v>
      </c>
      <c r="V312" s="129" t="e">
        <f t="shared" si="100"/>
        <v>#DIV/0!</v>
      </c>
      <c r="W312" s="129" t="e">
        <f t="shared" si="101"/>
        <v>#DIV/0!</v>
      </c>
      <c r="X312" s="129" t="e">
        <f t="shared" si="102"/>
        <v>#DIV/0!</v>
      </c>
    </row>
    <row r="313" spans="1:24" ht="15.75" thickBot="1">
      <c r="A313" s="60" t="s">
        <v>428</v>
      </c>
      <c r="E313" s="1">
        <v>4</v>
      </c>
      <c r="I313" s="1">
        <v>451</v>
      </c>
      <c r="J313" s="23">
        <v>4227</v>
      </c>
      <c r="K313" s="23" t="s">
        <v>521</v>
      </c>
      <c r="L313" s="23"/>
      <c r="M313" s="24"/>
      <c r="N313" s="28">
        <v>0</v>
      </c>
      <c r="O313" s="28">
        <v>0</v>
      </c>
      <c r="P313" s="28">
        <v>0</v>
      </c>
      <c r="Q313" s="131">
        <v>0</v>
      </c>
      <c r="R313" s="247">
        <v>0</v>
      </c>
      <c r="S313" s="130">
        <v>20000</v>
      </c>
      <c r="T313" s="504">
        <v>0</v>
      </c>
      <c r="U313" s="396">
        <f t="shared" si="103"/>
        <v>0</v>
      </c>
      <c r="V313" s="129"/>
      <c r="W313" s="129"/>
      <c r="X313" s="129"/>
    </row>
    <row r="314" spans="1:24" ht="15.75" hidden="1" thickBot="1">
      <c r="A314" s="60"/>
      <c r="J314" s="66">
        <v>426</v>
      </c>
      <c r="K314" s="66" t="s">
        <v>99</v>
      </c>
      <c r="L314" s="66"/>
      <c r="M314" s="24">
        <v>0</v>
      </c>
      <c r="N314" s="28">
        <v>0</v>
      </c>
      <c r="O314" s="28">
        <v>0</v>
      </c>
      <c r="P314" s="28">
        <v>0</v>
      </c>
      <c r="Q314" s="131">
        <v>0</v>
      </c>
      <c r="R314" s="80">
        <v>0</v>
      </c>
      <c r="S314" s="130">
        <v>0</v>
      </c>
      <c r="T314" s="504">
        <v>0</v>
      </c>
      <c r="U314" s="385" t="e">
        <f>S314/R314</f>
        <v>#DIV/0!</v>
      </c>
      <c r="V314" s="129" t="e">
        <f t="shared" si="100"/>
        <v>#DIV/0!</v>
      </c>
      <c r="W314" s="129" t="e">
        <f t="shared" si="101"/>
        <v>#DIV/0!</v>
      </c>
      <c r="X314" s="129" t="e">
        <f t="shared" si="102"/>
        <v>#DIV/0!</v>
      </c>
    </row>
    <row r="315" spans="10:24" ht="15.75">
      <c r="J315" s="179"/>
      <c r="K315" s="179" t="s">
        <v>316</v>
      </c>
      <c r="L315" s="179"/>
      <c r="M315" s="180">
        <f aca="true" t="shared" si="104" ref="M315:R315">M284</f>
        <v>0</v>
      </c>
      <c r="N315" s="180">
        <f>N284</f>
        <v>1194463</v>
      </c>
      <c r="O315" s="180">
        <f t="shared" si="104"/>
        <v>620000</v>
      </c>
      <c r="P315" s="180">
        <f t="shared" si="104"/>
        <v>1509751</v>
      </c>
      <c r="Q315" s="181">
        <f>Q284</f>
        <v>960000</v>
      </c>
      <c r="R315" s="180">
        <f t="shared" si="104"/>
        <v>970000</v>
      </c>
      <c r="S315" s="181">
        <f>S284</f>
        <v>730971.87</v>
      </c>
      <c r="T315" s="520">
        <f>T284</f>
        <v>170000</v>
      </c>
      <c r="U315" s="387">
        <f>T315/S315</f>
        <v>0.23256708907279838</v>
      </c>
      <c r="V315" s="182"/>
      <c r="W315" s="182"/>
      <c r="X315" s="182"/>
    </row>
    <row r="316" spans="10:24" ht="15.75">
      <c r="J316" s="139"/>
      <c r="K316" s="139"/>
      <c r="L316" s="139"/>
      <c r="M316" s="108"/>
      <c r="N316" s="108"/>
      <c r="O316" s="108"/>
      <c r="P316" s="108"/>
      <c r="Q316" s="146"/>
      <c r="R316" s="108"/>
      <c r="S316" s="146"/>
      <c r="T316" s="509"/>
      <c r="U316" s="378"/>
      <c r="V316" s="147"/>
      <c r="W316" s="147"/>
      <c r="X316" s="147"/>
    </row>
    <row r="317" spans="1:24" ht="15.75">
      <c r="A317" s="8" t="s">
        <v>430</v>
      </c>
      <c r="B317" s="8"/>
      <c r="C317" s="8"/>
      <c r="D317" s="8"/>
      <c r="E317" s="8"/>
      <c r="F317" s="8"/>
      <c r="G317" s="8"/>
      <c r="H317" s="8"/>
      <c r="I317" s="8">
        <v>630</v>
      </c>
      <c r="J317" s="8" t="s">
        <v>164</v>
      </c>
      <c r="K317" s="8" t="s">
        <v>204</v>
      </c>
      <c r="L317" s="8"/>
      <c r="M317" s="16"/>
      <c r="N317" s="16"/>
      <c r="O317" s="16"/>
      <c r="P317" s="16"/>
      <c r="Q317" s="143"/>
      <c r="R317" s="142"/>
      <c r="S317" s="142"/>
      <c r="T317" s="508"/>
      <c r="U317" s="377"/>
      <c r="V317" s="144"/>
      <c r="W317" s="144"/>
      <c r="X317" s="144"/>
    </row>
    <row r="318" spans="1:24" ht="15.75">
      <c r="A318" s="60" t="s">
        <v>430</v>
      </c>
      <c r="I318" s="1">
        <v>630</v>
      </c>
      <c r="J318" s="67">
        <v>4</v>
      </c>
      <c r="K318" s="67" t="s">
        <v>8</v>
      </c>
      <c r="L318" s="67"/>
      <c r="M318" s="81">
        <f aca="true" t="shared" si="105" ref="M318:R318">M319</f>
        <v>0</v>
      </c>
      <c r="N318" s="80">
        <f>N319</f>
        <v>0</v>
      </c>
      <c r="O318" s="80">
        <f t="shared" si="105"/>
        <v>124000</v>
      </c>
      <c r="P318" s="80">
        <f>P319</f>
        <v>0</v>
      </c>
      <c r="Q318" s="127">
        <f t="shared" si="105"/>
        <v>746000</v>
      </c>
      <c r="R318" s="80">
        <f t="shared" si="105"/>
        <v>40000</v>
      </c>
      <c r="S318" s="128">
        <f>S319</f>
        <v>90000</v>
      </c>
      <c r="T318" s="503">
        <f>T319</f>
        <v>50000</v>
      </c>
      <c r="U318" s="384">
        <f aca="true" t="shared" si="106" ref="U318:U323">T318/S318</f>
        <v>0.5555555555555556</v>
      </c>
      <c r="V318" s="129">
        <f aca="true" t="shared" si="107" ref="V318:V325">P318/O318*100</f>
        <v>0</v>
      </c>
      <c r="W318" s="129" t="e">
        <f aca="true" t="shared" si="108" ref="W318:W325">Q318/P318*100</f>
        <v>#DIV/0!</v>
      </c>
      <c r="X318" s="129">
        <f aca="true" t="shared" si="109" ref="X318:X325">R318/Q318*100</f>
        <v>5.361930294906166</v>
      </c>
    </row>
    <row r="319" spans="1:24" ht="15">
      <c r="A319" s="60" t="s">
        <v>430</v>
      </c>
      <c r="I319" s="1">
        <v>630</v>
      </c>
      <c r="J319" s="23">
        <v>42</v>
      </c>
      <c r="K319" s="23" t="s">
        <v>97</v>
      </c>
      <c r="L319" s="23"/>
      <c r="M319" s="24">
        <f>M320+M321+M322+M326</f>
        <v>0</v>
      </c>
      <c r="N319" s="28">
        <f>N320+N321+N322+N324+N325+N326</f>
        <v>0</v>
      </c>
      <c r="O319" s="28">
        <f>O320+O321+O322+O326+O324+O325</f>
        <v>124000</v>
      </c>
      <c r="P319" s="28">
        <f>P320+P321+P322+P324+P325+P326</f>
        <v>0</v>
      </c>
      <c r="Q319" s="131">
        <f>Q320+Q321+Q322+Q326+Q324+Q325</f>
        <v>746000</v>
      </c>
      <c r="R319" s="247">
        <f>R320+R321+R322+R326+R324+R325</f>
        <v>40000</v>
      </c>
      <c r="S319" s="130">
        <f>S320+S321+S322+S326+S324+S325+S323</f>
        <v>90000</v>
      </c>
      <c r="T319" s="504">
        <f>T320+T321+T322+T326+T324+T325+T323</f>
        <v>50000</v>
      </c>
      <c r="U319" s="385">
        <f t="shared" si="106"/>
        <v>0.5555555555555556</v>
      </c>
      <c r="V319" s="129">
        <f t="shared" si="107"/>
        <v>0</v>
      </c>
      <c r="W319" s="129" t="e">
        <f t="shared" si="108"/>
        <v>#DIV/0!</v>
      </c>
      <c r="X319" s="129">
        <f t="shared" si="109"/>
        <v>5.361930294906166</v>
      </c>
    </row>
    <row r="320" spans="1:24" ht="15" hidden="1">
      <c r="A320" s="60" t="s">
        <v>430</v>
      </c>
      <c r="E320" s="1">
        <v>4</v>
      </c>
      <c r="G320" s="1">
        <v>6</v>
      </c>
      <c r="I320" s="1">
        <v>630</v>
      </c>
      <c r="J320" s="23">
        <v>4214</v>
      </c>
      <c r="K320" s="23" t="s">
        <v>245</v>
      </c>
      <c r="L320" s="23"/>
      <c r="M320" s="24">
        <v>0</v>
      </c>
      <c r="N320" s="28">
        <v>0</v>
      </c>
      <c r="O320" s="28">
        <v>0</v>
      </c>
      <c r="P320" s="28">
        <v>0</v>
      </c>
      <c r="Q320" s="131">
        <v>0</v>
      </c>
      <c r="R320" s="247">
        <v>0</v>
      </c>
      <c r="S320" s="130">
        <v>0</v>
      </c>
      <c r="T320" s="504">
        <v>0</v>
      </c>
      <c r="U320" s="385" t="e">
        <f t="shared" si="106"/>
        <v>#DIV/0!</v>
      </c>
      <c r="V320" s="129" t="e">
        <f t="shared" si="107"/>
        <v>#DIV/0!</v>
      </c>
      <c r="W320" s="129" t="e">
        <f t="shared" si="108"/>
        <v>#DIV/0!</v>
      </c>
      <c r="X320" s="129" t="e">
        <f t="shared" si="109"/>
        <v>#DIV/0!</v>
      </c>
    </row>
    <row r="321" spans="1:24" ht="15" hidden="1">
      <c r="A321" s="60" t="s">
        <v>430</v>
      </c>
      <c r="E321" s="1">
        <v>4</v>
      </c>
      <c r="G321" s="1">
        <v>6</v>
      </c>
      <c r="I321" s="1">
        <v>630</v>
      </c>
      <c r="J321" s="23">
        <v>4214</v>
      </c>
      <c r="K321" s="23" t="s">
        <v>306</v>
      </c>
      <c r="L321" s="23"/>
      <c r="M321" s="24">
        <v>0</v>
      </c>
      <c r="N321" s="28">
        <v>0</v>
      </c>
      <c r="O321" s="28">
        <v>30000</v>
      </c>
      <c r="P321" s="28">
        <v>0</v>
      </c>
      <c r="Q321" s="131">
        <v>0</v>
      </c>
      <c r="R321" s="247">
        <v>0</v>
      </c>
      <c r="S321" s="130">
        <v>0</v>
      </c>
      <c r="T321" s="504">
        <v>0</v>
      </c>
      <c r="U321" s="385" t="e">
        <f t="shared" si="106"/>
        <v>#DIV/0!</v>
      </c>
      <c r="V321" s="129">
        <f t="shared" si="107"/>
        <v>0</v>
      </c>
      <c r="W321" s="129" t="e">
        <f t="shared" si="108"/>
        <v>#DIV/0!</v>
      </c>
      <c r="X321" s="129" t="e">
        <f t="shared" si="109"/>
        <v>#DIV/0!</v>
      </c>
    </row>
    <row r="322" spans="1:24" ht="15">
      <c r="A322" s="60" t="s">
        <v>430</v>
      </c>
      <c r="E322" s="1">
        <v>4</v>
      </c>
      <c r="G322" s="1">
        <v>6</v>
      </c>
      <c r="I322" s="1">
        <v>630</v>
      </c>
      <c r="J322" s="23">
        <v>4214</v>
      </c>
      <c r="K322" s="23" t="s">
        <v>519</v>
      </c>
      <c r="L322" s="23"/>
      <c r="M322" s="24">
        <v>0</v>
      </c>
      <c r="N322" s="28">
        <v>0</v>
      </c>
      <c r="O322" s="28">
        <v>0</v>
      </c>
      <c r="P322" s="28">
        <v>0</v>
      </c>
      <c r="Q322" s="131">
        <v>0</v>
      </c>
      <c r="R322" s="247">
        <v>40000</v>
      </c>
      <c r="S322" s="130">
        <v>40000</v>
      </c>
      <c r="T322" s="504">
        <v>0</v>
      </c>
      <c r="U322" s="385">
        <f t="shared" si="106"/>
        <v>0</v>
      </c>
      <c r="V322" s="129" t="e">
        <f t="shared" si="107"/>
        <v>#DIV/0!</v>
      </c>
      <c r="W322" s="129" t="e">
        <f t="shared" si="108"/>
        <v>#DIV/0!</v>
      </c>
      <c r="X322" s="129" t="e">
        <f t="shared" si="109"/>
        <v>#DIV/0!</v>
      </c>
    </row>
    <row r="323" spans="1:24" ht="15.75" thickBot="1">
      <c r="A323" s="60" t="s">
        <v>430</v>
      </c>
      <c r="I323" s="1">
        <v>630</v>
      </c>
      <c r="J323" s="23">
        <v>4214</v>
      </c>
      <c r="K323" s="23" t="s">
        <v>575</v>
      </c>
      <c r="L323" s="23"/>
      <c r="M323" s="24"/>
      <c r="N323" s="28">
        <v>0</v>
      </c>
      <c r="O323" s="28">
        <v>0</v>
      </c>
      <c r="P323" s="28">
        <v>0</v>
      </c>
      <c r="Q323" s="131">
        <v>0</v>
      </c>
      <c r="R323" s="247">
        <v>0</v>
      </c>
      <c r="S323" s="130">
        <v>50000</v>
      </c>
      <c r="T323" s="504">
        <v>50000</v>
      </c>
      <c r="U323" s="385">
        <f t="shared" si="106"/>
        <v>1</v>
      </c>
      <c r="V323" s="129" t="e">
        <f t="shared" si="107"/>
        <v>#DIV/0!</v>
      </c>
      <c r="W323" s="129" t="e">
        <f t="shared" si="108"/>
        <v>#DIV/0!</v>
      </c>
      <c r="X323" s="129" t="e">
        <f t="shared" si="109"/>
        <v>#DIV/0!</v>
      </c>
    </row>
    <row r="324" spans="1:24" ht="15.75" hidden="1" thickBot="1">
      <c r="A324" s="60" t="s">
        <v>430</v>
      </c>
      <c r="E324" s="1">
        <v>4</v>
      </c>
      <c r="G324" s="1">
        <v>6</v>
      </c>
      <c r="I324" s="1">
        <v>630</v>
      </c>
      <c r="J324" s="23">
        <v>4214</v>
      </c>
      <c r="K324" s="23" t="s">
        <v>341</v>
      </c>
      <c r="L324" s="23"/>
      <c r="M324" s="24">
        <v>0</v>
      </c>
      <c r="N324" s="28">
        <v>0</v>
      </c>
      <c r="O324" s="28">
        <v>0</v>
      </c>
      <c r="P324" s="28">
        <v>0</v>
      </c>
      <c r="Q324" s="131">
        <v>500000</v>
      </c>
      <c r="R324" s="80">
        <v>0</v>
      </c>
      <c r="S324" s="130">
        <v>0</v>
      </c>
      <c r="T324" s="504">
        <v>0</v>
      </c>
      <c r="U324" s="385" t="e">
        <f>S324/R324</f>
        <v>#DIV/0!</v>
      </c>
      <c r="V324" s="129" t="e">
        <f t="shared" si="107"/>
        <v>#DIV/0!</v>
      </c>
      <c r="W324" s="129" t="e">
        <f t="shared" si="108"/>
        <v>#DIV/0!</v>
      </c>
      <c r="X324" s="129">
        <f t="shared" si="109"/>
        <v>0</v>
      </c>
    </row>
    <row r="325" spans="1:24" ht="15.75" hidden="1" thickBot="1">
      <c r="A325" s="60" t="s">
        <v>430</v>
      </c>
      <c r="E325" s="1">
        <v>4</v>
      </c>
      <c r="G325" s="1">
        <v>6</v>
      </c>
      <c r="I325" s="1">
        <v>630</v>
      </c>
      <c r="J325" s="55">
        <v>4214</v>
      </c>
      <c r="K325" s="23" t="s">
        <v>355</v>
      </c>
      <c r="L325" s="61"/>
      <c r="M325" s="56">
        <v>0</v>
      </c>
      <c r="N325" s="58">
        <v>0</v>
      </c>
      <c r="O325" s="58">
        <v>94000</v>
      </c>
      <c r="P325" s="58">
        <v>0</v>
      </c>
      <c r="Q325" s="131">
        <v>246000</v>
      </c>
      <c r="R325" s="189">
        <v>0</v>
      </c>
      <c r="S325" s="130">
        <v>0</v>
      </c>
      <c r="T325" s="504">
        <v>0</v>
      </c>
      <c r="U325" s="385" t="e">
        <f>S325/R325</f>
        <v>#DIV/0!</v>
      </c>
      <c r="V325" s="129">
        <f t="shared" si="107"/>
        <v>0</v>
      </c>
      <c r="W325" s="129" t="e">
        <f t="shared" si="108"/>
        <v>#DIV/0!</v>
      </c>
      <c r="X325" s="129">
        <f t="shared" si="109"/>
        <v>0</v>
      </c>
    </row>
    <row r="326" spans="1:24" ht="15.75" hidden="1" thickBot="1">
      <c r="A326" s="60" t="s">
        <v>430</v>
      </c>
      <c r="I326" s="1">
        <v>630</v>
      </c>
      <c r="J326" s="66">
        <v>426</v>
      </c>
      <c r="K326" s="223" t="s">
        <v>99</v>
      </c>
      <c r="L326" s="66"/>
      <c r="M326" s="24">
        <v>0</v>
      </c>
      <c r="N326" s="28">
        <v>0</v>
      </c>
      <c r="O326" s="28">
        <v>0</v>
      </c>
      <c r="P326" s="28">
        <v>0</v>
      </c>
      <c r="Q326" s="131">
        <v>0</v>
      </c>
      <c r="R326" s="80">
        <v>0</v>
      </c>
      <c r="S326" s="130">
        <v>0</v>
      </c>
      <c r="T326" s="504">
        <v>0</v>
      </c>
      <c r="U326" s="385" t="e">
        <f>S326/R326</f>
        <v>#DIV/0!</v>
      </c>
      <c r="V326" s="129">
        <v>0</v>
      </c>
      <c r="W326" s="129">
        <v>0</v>
      </c>
      <c r="X326" s="129">
        <v>0</v>
      </c>
    </row>
    <row r="327" spans="10:24" ht="15.75">
      <c r="J327" s="179"/>
      <c r="K327" s="179" t="s">
        <v>316</v>
      </c>
      <c r="L327" s="179"/>
      <c r="M327" s="180">
        <f aca="true" t="shared" si="110" ref="M327:R327">M318</f>
        <v>0</v>
      </c>
      <c r="N327" s="180">
        <f>N318</f>
        <v>0</v>
      </c>
      <c r="O327" s="180">
        <f t="shared" si="110"/>
        <v>124000</v>
      </c>
      <c r="P327" s="180">
        <f t="shared" si="110"/>
        <v>0</v>
      </c>
      <c r="Q327" s="181">
        <f>Q318</f>
        <v>746000</v>
      </c>
      <c r="R327" s="180">
        <f t="shared" si="110"/>
        <v>40000</v>
      </c>
      <c r="S327" s="181">
        <f>S318</f>
        <v>90000</v>
      </c>
      <c r="T327" s="520">
        <f>T318</f>
        <v>50000</v>
      </c>
      <c r="U327" s="387">
        <f>T327/S327</f>
        <v>0.5555555555555556</v>
      </c>
      <c r="V327" s="182"/>
      <c r="W327" s="182"/>
      <c r="X327" s="182"/>
    </row>
    <row r="328" spans="10:24" ht="15" hidden="1">
      <c r="J328" s="224"/>
      <c r="K328" s="224"/>
      <c r="L328" s="224"/>
      <c r="M328" s="32"/>
      <c r="N328" s="35"/>
      <c r="O328" s="32"/>
      <c r="P328" s="35"/>
      <c r="Q328" s="206"/>
      <c r="R328" s="184"/>
      <c r="S328" s="140"/>
      <c r="T328" s="507"/>
      <c r="U328" s="366"/>
      <c r="V328" s="207"/>
      <c r="W328" s="207"/>
      <c r="X328" s="207"/>
    </row>
    <row r="329" spans="1:24" ht="15.75" hidden="1">
      <c r="A329" s="8" t="s">
        <v>431</v>
      </c>
      <c r="B329" s="8"/>
      <c r="C329" s="8"/>
      <c r="D329" s="8"/>
      <c r="E329" s="8"/>
      <c r="F329" s="8"/>
      <c r="G329" s="8"/>
      <c r="H329" s="8"/>
      <c r="I329" s="8">
        <v>520</v>
      </c>
      <c r="J329" s="8" t="s">
        <v>165</v>
      </c>
      <c r="K329" s="8" t="s">
        <v>205</v>
      </c>
      <c r="L329" s="8"/>
      <c r="M329" s="16"/>
      <c r="N329" s="16"/>
      <c r="O329" s="16"/>
      <c r="P329" s="16"/>
      <c r="Q329" s="143"/>
      <c r="R329" s="142"/>
      <c r="S329" s="142"/>
      <c r="T329" s="508"/>
      <c r="U329" s="377"/>
      <c r="V329" s="144"/>
      <c r="W329" s="144"/>
      <c r="X329" s="144"/>
    </row>
    <row r="330" spans="1:24" ht="15.75" hidden="1">
      <c r="A330" s="60" t="s">
        <v>431</v>
      </c>
      <c r="I330" s="1">
        <v>520</v>
      </c>
      <c r="J330" s="67">
        <v>4</v>
      </c>
      <c r="K330" s="67" t="s">
        <v>8</v>
      </c>
      <c r="L330" s="67"/>
      <c r="M330" s="81">
        <f aca="true" t="shared" si="111" ref="M330:U330">M331</f>
        <v>256490</v>
      </c>
      <c r="N330" s="80">
        <f t="shared" si="111"/>
        <v>0</v>
      </c>
      <c r="O330" s="80">
        <f t="shared" si="111"/>
        <v>80000</v>
      </c>
      <c r="P330" s="80">
        <f t="shared" si="111"/>
        <v>0</v>
      </c>
      <c r="Q330" s="127">
        <f t="shared" si="111"/>
        <v>80000</v>
      </c>
      <c r="R330" s="80">
        <f t="shared" si="111"/>
        <v>0</v>
      </c>
      <c r="S330" s="128">
        <f t="shared" si="111"/>
        <v>0</v>
      </c>
      <c r="T330" s="503">
        <f t="shared" si="111"/>
        <v>0</v>
      </c>
      <c r="U330" s="384">
        <f t="shared" si="111"/>
        <v>0</v>
      </c>
      <c r="V330" s="129">
        <f aca="true" t="shared" si="112" ref="V330:V335">P330/O330*100</f>
        <v>0</v>
      </c>
      <c r="W330" s="129" t="e">
        <f aca="true" t="shared" si="113" ref="W330:W335">Q330/P330*100</f>
        <v>#DIV/0!</v>
      </c>
      <c r="X330" s="129">
        <f aca="true" t="shared" si="114" ref="X330:X335">R330/Q330*100</f>
        <v>0</v>
      </c>
    </row>
    <row r="331" spans="1:24" ht="15" hidden="1">
      <c r="A331" s="60" t="s">
        <v>431</v>
      </c>
      <c r="I331" s="1">
        <v>520</v>
      </c>
      <c r="J331" s="23">
        <v>42</v>
      </c>
      <c r="K331" s="23" t="s">
        <v>97</v>
      </c>
      <c r="L331" s="23"/>
      <c r="M331" s="24">
        <f aca="true" t="shared" si="115" ref="M331:R331">M332+M335+M333+M334</f>
        <v>256490</v>
      </c>
      <c r="N331" s="28">
        <f>N332+N335+N333+N334</f>
        <v>0</v>
      </c>
      <c r="O331" s="28">
        <f t="shared" si="115"/>
        <v>80000</v>
      </c>
      <c r="P331" s="28">
        <f t="shared" si="115"/>
        <v>0</v>
      </c>
      <c r="Q331" s="131">
        <f>Q332+Q335+Q333+Q334</f>
        <v>80000</v>
      </c>
      <c r="R331" s="80">
        <f t="shared" si="115"/>
        <v>0</v>
      </c>
      <c r="S331" s="130">
        <f>S332+S335+S333+S334</f>
        <v>0</v>
      </c>
      <c r="T331" s="504">
        <f>T332+T335+T333+T334</f>
        <v>0</v>
      </c>
      <c r="U331" s="385">
        <f>U332+U335+U333+U334</f>
        <v>0</v>
      </c>
      <c r="V331" s="129">
        <f t="shared" si="112"/>
        <v>0</v>
      </c>
      <c r="W331" s="129" t="e">
        <f t="shared" si="113"/>
        <v>#DIV/0!</v>
      </c>
      <c r="X331" s="129">
        <f t="shared" si="114"/>
        <v>0</v>
      </c>
    </row>
    <row r="332" spans="1:24" ht="15" hidden="1">
      <c r="A332" s="60" t="s">
        <v>431</v>
      </c>
      <c r="I332" s="1">
        <v>520</v>
      </c>
      <c r="J332" s="66">
        <v>421</v>
      </c>
      <c r="K332" s="66" t="s">
        <v>55</v>
      </c>
      <c r="L332" s="66"/>
      <c r="M332" s="24">
        <v>0</v>
      </c>
      <c r="N332" s="28">
        <v>0</v>
      </c>
      <c r="O332" s="28">
        <v>0</v>
      </c>
      <c r="P332" s="28">
        <v>0</v>
      </c>
      <c r="Q332" s="131">
        <v>0</v>
      </c>
      <c r="R332" s="80">
        <v>0</v>
      </c>
      <c r="S332" s="130">
        <v>0</v>
      </c>
      <c r="T332" s="504">
        <v>0</v>
      </c>
      <c r="U332" s="385">
        <v>0</v>
      </c>
      <c r="V332" s="129" t="e">
        <f t="shared" si="112"/>
        <v>#DIV/0!</v>
      </c>
      <c r="W332" s="129" t="e">
        <f t="shared" si="113"/>
        <v>#DIV/0!</v>
      </c>
      <c r="X332" s="129" t="e">
        <f t="shared" si="114"/>
        <v>#DIV/0!</v>
      </c>
    </row>
    <row r="333" spans="1:24" ht="15" hidden="1">
      <c r="A333" s="60" t="s">
        <v>431</v>
      </c>
      <c r="E333" s="1">
        <v>4</v>
      </c>
      <c r="G333" s="1">
        <v>6</v>
      </c>
      <c r="I333" s="1">
        <v>520</v>
      </c>
      <c r="J333" s="23">
        <v>4214</v>
      </c>
      <c r="K333" s="23" t="s">
        <v>308</v>
      </c>
      <c r="L333" s="66"/>
      <c r="M333" s="24">
        <v>0</v>
      </c>
      <c r="N333" s="28">
        <v>0</v>
      </c>
      <c r="O333" s="28">
        <v>0</v>
      </c>
      <c r="P333" s="28">
        <v>0</v>
      </c>
      <c r="Q333" s="131">
        <v>0</v>
      </c>
      <c r="R333" s="80">
        <v>0</v>
      </c>
      <c r="S333" s="130">
        <v>0</v>
      </c>
      <c r="T333" s="504">
        <v>0</v>
      </c>
      <c r="U333" s="385">
        <v>0</v>
      </c>
      <c r="V333" s="129" t="e">
        <f t="shared" si="112"/>
        <v>#DIV/0!</v>
      </c>
      <c r="W333" s="129" t="e">
        <f t="shared" si="113"/>
        <v>#DIV/0!</v>
      </c>
      <c r="X333" s="129" t="e">
        <f t="shared" si="114"/>
        <v>#DIV/0!</v>
      </c>
    </row>
    <row r="334" spans="1:24" ht="15" hidden="1">
      <c r="A334" s="60" t="s">
        <v>431</v>
      </c>
      <c r="E334" s="1">
        <v>4</v>
      </c>
      <c r="G334" s="1">
        <v>6</v>
      </c>
      <c r="I334" s="1">
        <v>520</v>
      </c>
      <c r="J334" s="23">
        <v>4214</v>
      </c>
      <c r="K334" s="23" t="s">
        <v>307</v>
      </c>
      <c r="L334" s="66"/>
      <c r="M334" s="24">
        <v>0</v>
      </c>
      <c r="N334" s="28">
        <v>0</v>
      </c>
      <c r="O334" s="28">
        <v>80000</v>
      </c>
      <c r="P334" s="28">
        <v>0</v>
      </c>
      <c r="Q334" s="131">
        <v>80000</v>
      </c>
      <c r="R334" s="80">
        <v>0</v>
      </c>
      <c r="S334" s="130">
        <v>0</v>
      </c>
      <c r="T334" s="504">
        <v>0</v>
      </c>
      <c r="U334" s="385">
        <v>0</v>
      </c>
      <c r="V334" s="129">
        <f t="shared" si="112"/>
        <v>0</v>
      </c>
      <c r="W334" s="129" t="e">
        <f t="shared" si="113"/>
        <v>#DIV/0!</v>
      </c>
      <c r="X334" s="129">
        <f t="shared" si="114"/>
        <v>0</v>
      </c>
    </row>
    <row r="335" spans="1:24" ht="15" hidden="1">
      <c r="A335" s="60" t="s">
        <v>431</v>
      </c>
      <c r="I335" s="1">
        <v>520</v>
      </c>
      <c r="J335" s="66">
        <v>426</v>
      </c>
      <c r="K335" s="66" t="s">
        <v>99</v>
      </c>
      <c r="L335" s="66"/>
      <c r="M335" s="24">
        <v>256490</v>
      </c>
      <c r="N335" s="28">
        <v>0</v>
      </c>
      <c r="O335" s="28">
        <v>0</v>
      </c>
      <c r="P335" s="28">
        <v>0</v>
      </c>
      <c r="Q335" s="131">
        <v>0</v>
      </c>
      <c r="R335" s="80">
        <v>0</v>
      </c>
      <c r="S335" s="130">
        <v>0</v>
      </c>
      <c r="T335" s="504">
        <v>0</v>
      </c>
      <c r="U335" s="385">
        <v>0</v>
      </c>
      <c r="V335" s="129" t="e">
        <f t="shared" si="112"/>
        <v>#DIV/0!</v>
      </c>
      <c r="W335" s="129" t="e">
        <f t="shared" si="113"/>
        <v>#DIV/0!</v>
      </c>
      <c r="X335" s="129" t="e">
        <f t="shared" si="114"/>
        <v>#DIV/0!</v>
      </c>
    </row>
    <row r="336" spans="10:24" ht="15.75" hidden="1">
      <c r="J336" s="179"/>
      <c r="K336" s="179" t="s">
        <v>316</v>
      </c>
      <c r="L336" s="179"/>
      <c r="M336" s="180">
        <f aca="true" t="shared" si="116" ref="M336:R336">M330</f>
        <v>256490</v>
      </c>
      <c r="N336" s="180">
        <f>N330</f>
        <v>0</v>
      </c>
      <c r="O336" s="180">
        <f t="shared" si="116"/>
        <v>80000</v>
      </c>
      <c r="P336" s="180">
        <f t="shared" si="116"/>
        <v>0</v>
      </c>
      <c r="Q336" s="181">
        <f>Q330</f>
        <v>80000</v>
      </c>
      <c r="R336" s="180">
        <f t="shared" si="116"/>
        <v>0</v>
      </c>
      <c r="S336" s="181">
        <f>S330</f>
        <v>0</v>
      </c>
      <c r="T336" s="520">
        <f>T330</f>
        <v>0</v>
      </c>
      <c r="U336" s="387">
        <f>U330</f>
        <v>0</v>
      </c>
      <c r="V336" s="182"/>
      <c r="W336" s="182"/>
      <c r="X336" s="182"/>
    </row>
    <row r="337" spans="10:24" ht="15" hidden="1">
      <c r="J337" s="224"/>
      <c r="K337" s="224"/>
      <c r="L337" s="224"/>
      <c r="M337" s="32"/>
      <c r="N337" s="35"/>
      <c r="O337" s="32"/>
      <c r="P337" s="35"/>
      <c r="Q337" s="206"/>
      <c r="R337" s="184"/>
      <c r="S337" s="140"/>
      <c r="T337" s="507"/>
      <c r="U337" s="366"/>
      <c r="V337" s="207"/>
      <c r="W337" s="207"/>
      <c r="X337" s="207"/>
    </row>
    <row r="338" spans="1:24" ht="15.75" hidden="1">
      <c r="A338" s="8" t="s">
        <v>432</v>
      </c>
      <c r="B338" s="8"/>
      <c r="C338" s="8"/>
      <c r="D338" s="8"/>
      <c r="E338" s="8"/>
      <c r="F338" s="8"/>
      <c r="G338" s="8"/>
      <c r="H338" s="8"/>
      <c r="I338" s="8">
        <v>640</v>
      </c>
      <c r="J338" s="8" t="s">
        <v>166</v>
      </c>
      <c r="K338" s="8" t="s">
        <v>246</v>
      </c>
      <c r="L338" s="8"/>
      <c r="M338" s="16"/>
      <c r="N338" s="16"/>
      <c r="O338" s="16"/>
      <c r="P338" s="16"/>
      <c r="Q338" s="143"/>
      <c r="R338" s="142"/>
      <c r="S338" s="142"/>
      <c r="T338" s="508"/>
      <c r="U338" s="377"/>
      <c r="V338" s="144"/>
      <c r="W338" s="144"/>
      <c r="X338" s="144"/>
    </row>
    <row r="339" spans="1:24" ht="15.75" hidden="1">
      <c r="A339" s="60" t="s">
        <v>433</v>
      </c>
      <c r="I339" s="1">
        <v>640</v>
      </c>
      <c r="J339" s="67">
        <v>4</v>
      </c>
      <c r="K339" s="67" t="s">
        <v>8</v>
      </c>
      <c r="L339" s="67"/>
      <c r="M339" s="81">
        <f aca="true" t="shared" si="117" ref="M339:U340">M340</f>
        <v>0</v>
      </c>
      <c r="N339" s="80">
        <f t="shared" si="117"/>
        <v>82201</v>
      </c>
      <c r="O339" s="81">
        <f t="shared" si="117"/>
        <v>612448</v>
      </c>
      <c r="P339" s="80">
        <f t="shared" si="117"/>
        <v>0</v>
      </c>
      <c r="Q339" s="127">
        <f t="shared" si="117"/>
        <v>100000</v>
      </c>
      <c r="R339" s="80">
        <f t="shared" si="117"/>
        <v>0</v>
      </c>
      <c r="S339" s="128">
        <f t="shared" si="117"/>
        <v>0</v>
      </c>
      <c r="T339" s="503">
        <f t="shared" si="117"/>
        <v>0</v>
      </c>
      <c r="U339" s="384">
        <f t="shared" si="117"/>
        <v>0</v>
      </c>
      <c r="V339" s="129">
        <f aca="true" t="shared" si="118" ref="V339:X343">P339/O339*100</f>
        <v>0</v>
      </c>
      <c r="W339" s="129" t="e">
        <f t="shared" si="118"/>
        <v>#DIV/0!</v>
      </c>
      <c r="X339" s="129">
        <f t="shared" si="118"/>
        <v>0</v>
      </c>
    </row>
    <row r="340" spans="1:24" ht="15" hidden="1">
      <c r="A340" s="60" t="s">
        <v>433</v>
      </c>
      <c r="I340" s="1">
        <v>640</v>
      </c>
      <c r="J340" s="23">
        <v>42</v>
      </c>
      <c r="K340" s="23" t="s">
        <v>97</v>
      </c>
      <c r="L340" s="23"/>
      <c r="M340" s="24">
        <f>M341</f>
        <v>0</v>
      </c>
      <c r="N340" s="28">
        <f t="shared" si="117"/>
        <v>82201</v>
      </c>
      <c r="O340" s="24">
        <f t="shared" si="117"/>
        <v>612448</v>
      </c>
      <c r="P340" s="28">
        <f t="shared" si="117"/>
        <v>0</v>
      </c>
      <c r="Q340" s="131">
        <f t="shared" si="117"/>
        <v>100000</v>
      </c>
      <c r="R340" s="80">
        <f t="shared" si="117"/>
        <v>0</v>
      </c>
      <c r="S340" s="130">
        <f t="shared" si="117"/>
        <v>0</v>
      </c>
      <c r="T340" s="504">
        <f t="shared" si="117"/>
        <v>0</v>
      </c>
      <c r="U340" s="385">
        <f t="shared" si="117"/>
        <v>0</v>
      </c>
      <c r="V340" s="129">
        <f t="shared" si="118"/>
        <v>0</v>
      </c>
      <c r="W340" s="129" t="e">
        <f t="shared" si="118"/>
        <v>#DIV/0!</v>
      </c>
      <c r="X340" s="129">
        <f t="shared" si="118"/>
        <v>0</v>
      </c>
    </row>
    <row r="341" spans="1:24" ht="15" hidden="1">
      <c r="A341" s="60" t="s">
        <v>433</v>
      </c>
      <c r="I341" s="1">
        <v>640</v>
      </c>
      <c r="J341" s="66">
        <v>421</v>
      </c>
      <c r="K341" s="66" t="s">
        <v>55</v>
      </c>
      <c r="L341" s="66"/>
      <c r="M341" s="24">
        <f>M342+M343</f>
        <v>0</v>
      </c>
      <c r="N341" s="28">
        <f>N342+N343</f>
        <v>82201</v>
      </c>
      <c r="O341" s="24">
        <f>O342+O343</f>
        <v>612448</v>
      </c>
      <c r="P341" s="28">
        <v>0</v>
      </c>
      <c r="Q341" s="131">
        <f>Q342+Q343</f>
        <v>100000</v>
      </c>
      <c r="R341" s="80">
        <f>R342+R343</f>
        <v>0</v>
      </c>
      <c r="S341" s="130">
        <f>S342+S343</f>
        <v>0</v>
      </c>
      <c r="T341" s="504">
        <f>T342+T343</f>
        <v>0</v>
      </c>
      <c r="U341" s="385">
        <f>U342+U343</f>
        <v>0</v>
      </c>
      <c r="V341" s="129">
        <f t="shared" si="118"/>
        <v>0</v>
      </c>
      <c r="W341" s="129" t="e">
        <f t="shared" si="118"/>
        <v>#DIV/0!</v>
      </c>
      <c r="X341" s="129">
        <f t="shared" si="118"/>
        <v>0</v>
      </c>
    </row>
    <row r="342" spans="1:24" ht="15" hidden="1">
      <c r="A342" s="60" t="s">
        <v>433</v>
      </c>
      <c r="E342" s="1">
        <v>4</v>
      </c>
      <c r="G342" s="1">
        <v>6</v>
      </c>
      <c r="I342" s="1">
        <v>640</v>
      </c>
      <c r="J342" s="23">
        <v>4214</v>
      </c>
      <c r="K342" s="23" t="s">
        <v>362</v>
      </c>
      <c r="L342" s="66"/>
      <c r="M342" s="24">
        <v>0</v>
      </c>
      <c r="N342" s="28">
        <v>82201</v>
      </c>
      <c r="O342" s="24">
        <v>0</v>
      </c>
      <c r="P342" s="28">
        <v>0</v>
      </c>
      <c r="Q342" s="131">
        <v>0</v>
      </c>
      <c r="R342" s="80">
        <v>0</v>
      </c>
      <c r="S342" s="130">
        <v>0</v>
      </c>
      <c r="T342" s="504">
        <v>0</v>
      </c>
      <c r="U342" s="385">
        <v>0</v>
      </c>
      <c r="V342" s="129" t="e">
        <f t="shared" si="118"/>
        <v>#DIV/0!</v>
      </c>
      <c r="W342" s="129" t="e">
        <f t="shared" si="118"/>
        <v>#DIV/0!</v>
      </c>
      <c r="X342" s="129" t="e">
        <f t="shared" si="118"/>
        <v>#DIV/0!</v>
      </c>
    </row>
    <row r="343" spans="1:24" ht="15" hidden="1">
      <c r="A343" s="60" t="s">
        <v>433</v>
      </c>
      <c r="E343" s="1">
        <v>4</v>
      </c>
      <c r="G343" s="1">
        <v>6</v>
      </c>
      <c r="I343" s="1">
        <v>640</v>
      </c>
      <c r="J343" s="23">
        <v>4214</v>
      </c>
      <c r="K343" s="23" t="s">
        <v>309</v>
      </c>
      <c r="L343" s="66"/>
      <c r="M343" s="24">
        <v>0</v>
      </c>
      <c r="N343" s="28">
        <v>0</v>
      </c>
      <c r="O343" s="24">
        <v>612448</v>
      </c>
      <c r="P343" s="28">
        <v>0</v>
      </c>
      <c r="Q343" s="131">
        <v>100000</v>
      </c>
      <c r="R343" s="80">
        <v>0</v>
      </c>
      <c r="S343" s="130">
        <v>0</v>
      </c>
      <c r="T343" s="504">
        <v>0</v>
      </c>
      <c r="U343" s="385">
        <v>0</v>
      </c>
      <c r="V343" s="129">
        <f t="shared" si="118"/>
        <v>0</v>
      </c>
      <c r="W343" s="129" t="e">
        <f t="shared" si="118"/>
        <v>#DIV/0!</v>
      </c>
      <c r="X343" s="129">
        <f t="shared" si="118"/>
        <v>0</v>
      </c>
    </row>
    <row r="344" spans="10:24" ht="15.75" hidden="1">
      <c r="J344" s="179"/>
      <c r="K344" s="179" t="s">
        <v>316</v>
      </c>
      <c r="L344" s="179"/>
      <c r="M344" s="180">
        <f aca="true" t="shared" si="119" ref="M344:R344">M339</f>
        <v>0</v>
      </c>
      <c r="N344" s="180">
        <f>N339</f>
        <v>82201</v>
      </c>
      <c r="O344" s="180">
        <f t="shared" si="119"/>
        <v>612448</v>
      </c>
      <c r="P344" s="180">
        <f t="shared" si="119"/>
        <v>0</v>
      </c>
      <c r="Q344" s="181">
        <f>Q339</f>
        <v>100000</v>
      </c>
      <c r="R344" s="180">
        <f t="shared" si="119"/>
        <v>0</v>
      </c>
      <c r="S344" s="181">
        <f>S339</f>
        <v>0</v>
      </c>
      <c r="T344" s="520">
        <f>T339</f>
        <v>0</v>
      </c>
      <c r="U344" s="387">
        <f>U339</f>
        <v>0</v>
      </c>
      <c r="V344" s="182"/>
      <c r="W344" s="182"/>
      <c r="X344" s="182"/>
    </row>
    <row r="345" spans="10:24" ht="15">
      <c r="J345" s="31"/>
      <c r="K345" s="31"/>
      <c r="L345" s="224"/>
      <c r="M345" s="32"/>
      <c r="N345" s="35"/>
      <c r="O345" s="32"/>
      <c r="P345" s="35"/>
      <c r="Q345" s="206"/>
      <c r="R345" s="184"/>
      <c r="S345" s="140"/>
      <c r="T345" s="507"/>
      <c r="U345" s="366"/>
      <c r="V345" s="207"/>
      <c r="W345" s="207"/>
      <c r="X345" s="207"/>
    </row>
    <row r="346" spans="1:24" ht="15.75">
      <c r="A346" s="8" t="s">
        <v>434</v>
      </c>
      <c r="B346" s="8"/>
      <c r="C346" s="8"/>
      <c r="D346" s="8"/>
      <c r="E346" s="8"/>
      <c r="F346" s="8"/>
      <c r="G346" s="8"/>
      <c r="H346" s="8"/>
      <c r="I346" s="8">
        <v>650</v>
      </c>
      <c r="J346" s="8" t="s">
        <v>144</v>
      </c>
      <c r="K346" s="8" t="s">
        <v>247</v>
      </c>
      <c r="L346" s="8"/>
      <c r="M346" s="16"/>
      <c r="N346" s="16"/>
      <c r="O346" s="16"/>
      <c r="P346" s="16"/>
      <c r="Q346" s="143"/>
      <c r="R346" s="142"/>
      <c r="S346" s="142"/>
      <c r="T346" s="508"/>
      <c r="U346" s="377"/>
      <c r="V346" s="144"/>
      <c r="W346" s="144"/>
      <c r="X346" s="144"/>
    </row>
    <row r="347" spans="1:24" ht="15.75">
      <c r="A347" s="60" t="s">
        <v>434</v>
      </c>
      <c r="I347" s="1">
        <v>650</v>
      </c>
      <c r="J347" s="67">
        <v>3</v>
      </c>
      <c r="K347" s="67" t="s">
        <v>7</v>
      </c>
      <c r="L347" s="67"/>
      <c r="M347" s="81">
        <f aca="true" t="shared" si="120" ref="M347:T347">M348</f>
        <v>0</v>
      </c>
      <c r="N347" s="80">
        <f t="shared" si="120"/>
        <v>38253</v>
      </c>
      <c r="O347" s="80">
        <f t="shared" si="120"/>
        <v>15000</v>
      </c>
      <c r="P347" s="80">
        <f t="shared" si="120"/>
        <v>100500</v>
      </c>
      <c r="Q347" s="127">
        <f t="shared" si="120"/>
        <v>45000</v>
      </c>
      <c r="R347" s="80">
        <f t="shared" si="120"/>
        <v>0</v>
      </c>
      <c r="S347" s="128">
        <f t="shared" si="120"/>
        <v>80000</v>
      </c>
      <c r="T347" s="503">
        <f t="shared" si="120"/>
        <v>175000</v>
      </c>
      <c r="U347" s="384">
        <f>T347/S347</f>
        <v>2.1875</v>
      </c>
      <c r="V347" s="129">
        <f aca="true" t="shared" si="121" ref="V347:V358">P347/O347*100</f>
        <v>670</v>
      </c>
      <c r="W347" s="129">
        <f aca="true" t="shared" si="122" ref="W347:W358">Q347/P347*100</f>
        <v>44.776119402985074</v>
      </c>
      <c r="X347" s="129">
        <f aca="true" t="shared" si="123" ref="X347:X358">R347/Q347*100</f>
        <v>0</v>
      </c>
    </row>
    <row r="348" spans="1:24" ht="15">
      <c r="A348" s="60" t="s">
        <v>434</v>
      </c>
      <c r="I348" s="1">
        <v>650</v>
      </c>
      <c r="J348" s="23">
        <v>32</v>
      </c>
      <c r="K348" s="30" t="s">
        <v>38</v>
      </c>
      <c r="L348" s="29"/>
      <c r="M348" s="24">
        <f>M349+M350+M351+M354+M355+M356+M357</f>
        <v>0</v>
      </c>
      <c r="N348" s="28">
        <f aca="true" t="shared" si="124" ref="N348:S348">N349+N350+N351</f>
        <v>38253</v>
      </c>
      <c r="O348" s="28">
        <f t="shared" si="124"/>
        <v>15000</v>
      </c>
      <c r="P348" s="28">
        <f t="shared" si="124"/>
        <v>100500</v>
      </c>
      <c r="Q348" s="131">
        <f t="shared" si="124"/>
        <v>45000</v>
      </c>
      <c r="R348" s="247">
        <f t="shared" si="124"/>
        <v>0</v>
      </c>
      <c r="S348" s="130">
        <f t="shared" si="124"/>
        <v>80000</v>
      </c>
      <c r="T348" s="504">
        <f>T349+T350+T351</f>
        <v>175000</v>
      </c>
      <c r="U348" s="396">
        <f aca="true" t="shared" si="125" ref="U348:U357">T348/S348</f>
        <v>2.1875</v>
      </c>
      <c r="V348" s="129">
        <f t="shared" si="121"/>
        <v>670</v>
      </c>
      <c r="W348" s="129">
        <f t="shared" si="122"/>
        <v>44.776119402985074</v>
      </c>
      <c r="X348" s="129">
        <f t="shared" si="123"/>
        <v>0</v>
      </c>
    </row>
    <row r="349" spans="1:24" ht="15" hidden="1">
      <c r="A349" s="60" t="s">
        <v>434</v>
      </c>
      <c r="C349" s="1">
        <v>2</v>
      </c>
      <c r="D349" s="1">
        <v>3</v>
      </c>
      <c r="E349" s="1">
        <v>4</v>
      </c>
      <c r="I349" s="1">
        <v>650</v>
      </c>
      <c r="J349" s="23">
        <v>3237</v>
      </c>
      <c r="K349" s="23" t="s">
        <v>311</v>
      </c>
      <c r="L349" s="23"/>
      <c r="M349" s="24">
        <v>0</v>
      </c>
      <c r="N349" s="28">
        <v>0</v>
      </c>
      <c r="O349" s="28">
        <v>0</v>
      </c>
      <c r="P349" s="28">
        <v>0</v>
      </c>
      <c r="Q349" s="131">
        <v>15000</v>
      </c>
      <c r="R349" s="247">
        <v>0</v>
      </c>
      <c r="S349" s="130">
        <v>0</v>
      </c>
      <c r="T349" s="504">
        <v>0</v>
      </c>
      <c r="U349" s="396" t="e">
        <f t="shared" si="125"/>
        <v>#DIV/0!</v>
      </c>
      <c r="V349" s="129" t="e">
        <f t="shared" si="121"/>
        <v>#DIV/0!</v>
      </c>
      <c r="W349" s="129" t="e">
        <f t="shared" si="122"/>
        <v>#DIV/0!</v>
      </c>
      <c r="X349" s="129">
        <f t="shared" si="123"/>
        <v>0</v>
      </c>
    </row>
    <row r="350" spans="1:24" ht="15" hidden="1">
      <c r="A350" s="60" t="s">
        <v>434</v>
      </c>
      <c r="C350" s="1">
        <v>2</v>
      </c>
      <c r="D350" s="1">
        <v>3</v>
      </c>
      <c r="E350" s="1">
        <v>4</v>
      </c>
      <c r="I350" s="1">
        <v>650</v>
      </c>
      <c r="J350" s="23">
        <v>3237</v>
      </c>
      <c r="K350" s="23" t="s">
        <v>310</v>
      </c>
      <c r="L350" s="23"/>
      <c r="M350" s="24">
        <v>0</v>
      </c>
      <c r="N350" s="28">
        <v>38253</v>
      </c>
      <c r="O350" s="28">
        <v>15000</v>
      </c>
      <c r="P350" s="28">
        <v>25500</v>
      </c>
      <c r="Q350" s="131">
        <v>30000</v>
      </c>
      <c r="R350" s="247">
        <v>0</v>
      </c>
      <c r="S350" s="130">
        <v>0</v>
      </c>
      <c r="T350" s="504">
        <v>0</v>
      </c>
      <c r="U350" s="396" t="e">
        <f t="shared" si="125"/>
        <v>#DIV/0!</v>
      </c>
      <c r="V350" s="129">
        <f t="shared" si="121"/>
        <v>170</v>
      </c>
      <c r="W350" s="129">
        <f t="shared" si="122"/>
        <v>117.64705882352942</v>
      </c>
      <c r="X350" s="129">
        <f t="shared" si="123"/>
        <v>0</v>
      </c>
    </row>
    <row r="351" spans="1:24" ht="15">
      <c r="A351" s="60" t="s">
        <v>434</v>
      </c>
      <c r="C351" s="1">
        <v>2</v>
      </c>
      <c r="D351" s="1">
        <v>3</v>
      </c>
      <c r="E351" s="1">
        <v>4</v>
      </c>
      <c r="I351" s="1">
        <v>650</v>
      </c>
      <c r="J351" s="23">
        <v>3237</v>
      </c>
      <c r="K351" s="23" t="s">
        <v>500</v>
      </c>
      <c r="L351" s="23"/>
      <c r="M351" s="24">
        <v>0</v>
      </c>
      <c r="N351" s="28">
        <v>0</v>
      </c>
      <c r="O351" s="28">
        <v>0</v>
      </c>
      <c r="P351" s="28">
        <v>75000</v>
      </c>
      <c r="Q351" s="131">
        <v>0</v>
      </c>
      <c r="R351" s="28">
        <v>0</v>
      </c>
      <c r="S351" s="130">
        <v>80000</v>
      </c>
      <c r="T351" s="504">
        <v>175000</v>
      </c>
      <c r="U351" s="396">
        <f t="shared" si="125"/>
        <v>2.1875</v>
      </c>
      <c r="V351" s="129" t="e">
        <f t="shared" si="121"/>
        <v>#DIV/0!</v>
      </c>
      <c r="W351" s="129">
        <f t="shared" si="122"/>
        <v>0</v>
      </c>
      <c r="X351" s="129" t="e">
        <f t="shared" si="123"/>
        <v>#DIV/0!</v>
      </c>
    </row>
    <row r="352" spans="1:24" ht="15">
      <c r="A352" s="60" t="s">
        <v>434</v>
      </c>
      <c r="I352" s="1">
        <v>650</v>
      </c>
      <c r="J352" s="67">
        <v>4</v>
      </c>
      <c r="K352" s="67" t="s">
        <v>8</v>
      </c>
      <c r="L352" s="67"/>
      <c r="M352" s="56">
        <f aca="true" t="shared" si="126" ref="M352:T352">M353</f>
        <v>0</v>
      </c>
      <c r="N352" s="58">
        <f t="shared" si="126"/>
        <v>0</v>
      </c>
      <c r="O352" s="189">
        <f t="shared" si="126"/>
        <v>0</v>
      </c>
      <c r="P352" s="58">
        <f t="shared" si="126"/>
        <v>0</v>
      </c>
      <c r="Q352" s="131">
        <f t="shared" si="126"/>
        <v>300000</v>
      </c>
      <c r="R352" s="58">
        <f t="shared" si="126"/>
        <v>30000</v>
      </c>
      <c r="S352" s="130">
        <f t="shared" si="126"/>
        <v>60000</v>
      </c>
      <c r="T352" s="504">
        <f t="shared" si="126"/>
        <v>218000</v>
      </c>
      <c r="U352" s="396">
        <f t="shared" si="125"/>
        <v>3.6333333333333333</v>
      </c>
      <c r="V352" s="129" t="e">
        <f t="shared" si="121"/>
        <v>#DIV/0!</v>
      </c>
      <c r="W352" s="129" t="e">
        <f t="shared" si="122"/>
        <v>#DIV/0!</v>
      </c>
      <c r="X352" s="129">
        <f t="shared" si="123"/>
        <v>10</v>
      </c>
    </row>
    <row r="353" spans="1:24" ht="15">
      <c r="A353" s="60" t="s">
        <v>434</v>
      </c>
      <c r="I353" s="1">
        <v>650</v>
      </c>
      <c r="J353" s="23">
        <v>42</v>
      </c>
      <c r="K353" s="23" t="s">
        <v>97</v>
      </c>
      <c r="L353" s="23"/>
      <c r="M353" s="56">
        <f>M354+M355+M356+M357</f>
        <v>0</v>
      </c>
      <c r="N353" s="58">
        <f>N354+N355+N356+N357</f>
        <v>0</v>
      </c>
      <c r="O353" s="58">
        <f>O354+O355+O356+O357+O358</f>
        <v>0</v>
      </c>
      <c r="P353" s="58">
        <f>P354+P355+P356+P357</f>
        <v>0</v>
      </c>
      <c r="Q353" s="131">
        <f>Q354+Q355+Q356+Q357+Q358</f>
        <v>300000</v>
      </c>
      <c r="R353" s="58">
        <f>R354+R355+R356+R357</f>
        <v>30000</v>
      </c>
      <c r="S353" s="130">
        <f>S354+S355+S356+S357</f>
        <v>60000</v>
      </c>
      <c r="T353" s="504">
        <f>T354+T355+T356+T357+T358</f>
        <v>218000</v>
      </c>
      <c r="U353" s="396">
        <f t="shared" si="125"/>
        <v>3.6333333333333333</v>
      </c>
      <c r="V353" s="129" t="e">
        <f t="shared" si="121"/>
        <v>#DIV/0!</v>
      </c>
      <c r="W353" s="129" t="e">
        <f t="shared" si="122"/>
        <v>#DIV/0!</v>
      </c>
      <c r="X353" s="129">
        <f t="shared" si="123"/>
        <v>10</v>
      </c>
    </row>
    <row r="354" spans="1:24" ht="15" hidden="1">
      <c r="A354" s="60" t="s">
        <v>434</v>
      </c>
      <c r="E354" s="1">
        <v>4</v>
      </c>
      <c r="G354" s="1">
        <v>6</v>
      </c>
      <c r="I354" s="1">
        <v>650</v>
      </c>
      <c r="J354" s="55">
        <v>4264</v>
      </c>
      <c r="K354" s="23" t="s">
        <v>364</v>
      </c>
      <c r="L354" s="55"/>
      <c r="M354" s="56">
        <v>0</v>
      </c>
      <c r="N354" s="58">
        <v>0</v>
      </c>
      <c r="O354" s="58">
        <v>0</v>
      </c>
      <c r="P354" s="58">
        <v>0</v>
      </c>
      <c r="Q354" s="131">
        <v>0</v>
      </c>
      <c r="R354" s="58">
        <v>0</v>
      </c>
      <c r="S354" s="130">
        <v>0</v>
      </c>
      <c r="T354" s="504">
        <v>0</v>
      </c>
      <c r="U354" s="396" t="e">
        <f t="shared" si="125"/>
        <v>#DIV/0!</v>
      </c>
      <c r="V354" s="129" t="e">
        <f t="shared" si="121"/>
        <v>#DIV/0!</v>
      </c>
      <c r="W354" s="129" t="e">
        <f t="shared" si="122"/>
        <v>#DIV/0!</v>
      </c>
      <c r="X354" s="129" t="e">
        <f t="shared" si="123"/>
        <v>#DIV/0!</v>
      </c>
    </row>
    <row r="355" spans="1:24" ht="15" hidden="1">
      <c r="A355" s="60" t="s">
        <v>434</v>
      </c>
      <c r="E355" s="1">
        <v>4</v>
      </c>
      <c r="G355" s="1">
        <v>6</v>
      </c>
      <c r="I355" s="1">
        <v>650</v>
      </c>
      <c r="J355" s="55">
        <v>4264</v>
      </c>
      <c r="K355" s="23" t="s">
        <v>525</v>
      </c>
      <c r="L355" s="55"/>
      <c r="M355" s="56">
        <v>0</v>
      </c>
      <c r="N355" s="58">
        <v>0</v>
      </c>
      <c r="O355" s="58">
        <v>0</v>
      </c>
      <c r="P355" s="58">
        <v>0</v>
      </c>
      <c r="Q355" s="131">
        <v>0</v>
      </c>
      <c r="R355" s="58">
        <v>0</v>
      </c>
      <c r="S355" s="130">
        <v>0</v>
      </c>
      <c r="T355" s="504">
        <v>0</v>
      </c>
      <c r="U355" s="396" t="e">
        <f t="shared" si="125"/>
        <v>#DIV/0!</v>
      </c>
      <c r="V355" s="129" t="e">
        <f t="shared" si="121"/>
        <v>#DIV/0!</v>
      </c>
      <c r="W355" s="129" t="e">
        <f t="shared" si="122"/>
        <v>#DIV/0!</v>
      </c>
      <c r="X355" s="129" t="e">
        <f t="shared" si="123"/>
        <v>#DIV/0!</v>
      </c>
    </row>
    <row r="356" spans="1:24" ht="15">
      <c r="A356" s="60" t="s">
        <v>434</v>
      </c>
      <c r="E356" s="1">
        <v>4</v>
      </c>
      <c r="G356" s="1">
        <v>6</v>
      </c>
      <c r="I356" s="1">
        <v>650</v>
      </c>
      <c r="J356" s="55">
        <v>4264</v>
      </c>
      <c r="K356" s="23" t="s">
        <v>524</v>
      </c>
      <c r="L356" s="55"/>
      <c r="M356" s="56">
        <v>0</v>
      </c>
      <c r="N356" s="58">
        <v>0</v>
      </c>
      <c r="O356" s="58">
        <v>0</v>
      </c>
      <c r="P356" s="58">
        <v>0</v>
      </c>
      <c r="Q356" s="131">
        <v>0</v>
      </c>
      <c r="R356" s="58">
        <v>30000</v>
      </c>
      <c r="S356" s="130">
        <v>30000</v>
      </c>
      <c r="T356" s="504">
        <v>0</v>
      </c>
      <c r="U356" s="396">
        <f t="shared" si="125"/>
        <v>0</v>
      </c>
      <c r="V356" s="129" t="e">
        <f t="shared" si="121"/>
        <v>#DIV/0!</v>
      </c>
      <c r="W356" s="129" t="e">
        <f t="shared" si="122"/>
        <v>#DIV/0!</v>
      </c>
      <c r="X356" s="129" t="e">
        <f t="shared" si="123"/>
        <v>#DIV/0!</v>
      </c>
    </row>
    <row r="357" spans="1:24" ht="15">
      <c r="A357" s="60" t="s">
        <v>434</v>
      </c>
      <c r="E357" s="1">
        <v>4</v>
      </c>
      <c r="G357" s="1">
        <v>6</v>
      </c>
      <c r="I357" s="1">
        <v>650</v>
      </c>
      <c r="J357" s="55">
        <v>4264</v>
      </c>
      <c r="K357" s="23" t="s">
        <v>576</v>
      </c>
      <c r="L357" s="55"/>
      <c r="M357" s="56">
        <v>0</v>
      </c>
      <c r="N357" s="58">
        <v>0</v>
      </c>
      <c r="O357" s="58">
        <v>0</v>
      </c>
      <c r="P357" s="58">
        <v>0</v>
      </c>
      <c r="Q357" s="131">
        <v>100000</v>
      </c>
      <c r="R357" s="58">
        <v>0</v>
      </c>
      <c r="S357" s="130">
        <v>30000</v>
      </c>
      <c r="T357" s="504">
        <v>0</v>
      </c>
      <c r="U357" s="396">
        <f t="shared" si="125"/>
        <v>0</v>
      </c>
      <c r="V357" s="129" t="e">
        <f t="shared" si="121"/>
        <v>#DIV/0!</v>
      </c>
      <c r="W357" s="129" t="e">
        <f t="shared" si="122"/>
        <v>#DIV/0!</v>
      </c>
      <c r="X357" s="129">
        <f t="shared" si="123"/>
        <v>0</v>
      </c>
    </row>
    <row r="358" spans="1:24" ht="15.75" thickBot="1">
      <c r="A358" s="60" t="s">
        <v>434</v>
      </c>
      <c r="E358" s="1">
        <v>4</v>
      </c>
      <c r="G358" s="1">
        <v>6</v>
      </c>
      <c r="I358" s="1">
        <v>650</v>
      </c>
      <c r="J358" s="55">
        <v>4264</v>
      </c>
      <c r="K358" s="23" t="s">
        <v>610</v>
      </c>
      <c r="L358" s="55"/>
      <c r="M358" s="56">
        <v>0</v>
      </c>
      <c r="N358" s="58">
        <v>0</v>
      </c>
      <c r="O358" s="58">
        <v>0</v>
      </c>
      <c r="P358" s="58">
        <v>0</v>
      </c>
      <c r="Q358" s="131">
        <v>200000</v>
      </c>
      <c r="R358" s="189">
        <v>0</v>
      </c>
      <c r="S358" s="130">
        <v>0</v>
      </c>
      <c r="T358" s="504">
        <v>218000</v>
      </c>
      <c r="U358" s="385" t="e">
        <f>S358/R358</f>
        <v>#DIV/0!</v>
      </c>
      <c r="V358" s="129" t="e">
        <f t="shared" si="121"/>
        <v>#DIV/0!</v>
      </c>
      <c r="W358" s="129" t="e">
        <f t="shared" si="122"/>
        <v>#DIV/0!</v>
      </c>
      <c r="X358" s="129">
        <f t="shared" si="123"/>
        <v>0</v>
      </c>
    </row>
    <row r="359" spans="10:24" ht="15.75">
      <c r="J359" s="179"/>
      <c r="K359" s="179" t="s">
        <v>316</v>
      </c>
      <c r="L359" s="179"/>
      <c r="M359" s="180">
        <f aca="true" t="shared" si="127" ref="M359:S359">M347+M352</f>
        <v>0</v>
      </c>
      <c r="N359" s="180">
        <f t="shared" si="127"/>
        <v>38253</v>
      </c>
      <c r="O359" s="180">
        <f t="shared" si="127"/>
        <v>15000</v>
      </c>
      <c r="P359" s="180">
        <f t="shared" si="127"/>
        <v>100500</v>
      </c>
      <c r="Q359" s="181">
        <f t="shared" si="127"/>
        <v>345000</v>
      </c>
      <c r="R359" s="180">
        <f t="shared" si="127"/>
        <v>30000</v>
      </c>
      <c r="S359" s="181">
        <f t="shared" si="127"/>
        <v>140000</v>
      </c>
      <c r="T359" s="520">
        <f>T347+T352</f>
        <v>393000</v>
      </c>
      <c r="U359" s="387">
        <f>T359/S359</f>
        <v>2.807142857142857</v>
      </c>
      <c r="V359" s="182"/>
      <c r="W359" s="182"/>
      <c r="X359" s="182"/>
    </row>
    <row r="360" spans="10:24" ht="15">
      <c r="J360" s="31"/>
      <c r="K360" s="31"/>
      <c r="L360" s="31"/>
      <c r="M360" s="32"/>
      <c r="N360" s="35"/>
      <c r="O360" s="32"/>
      <c r="P360" s="35"/>
      <c r="Q360" s="206"/>
      <c r="R360" s="184"/>
      <c r="S360" s="140"/>
      <c r="T360" s="507"/>
      <c r="U360" s="366"/>
      <c r="V360" s="207"/>
      <c r="W360" s="207"/>
      <c r="X360" s="207"/>
    </row>
    <row r="361" spans="1:24" ht="15.75">
      <c r="A361" s="7" t="s">
        <v>396</v>
      </c>
      <c r="B361" s="7"/>
      <c r="C361" s="7"/>
      <c r="D361" s="7"/>
      <c r="E361" s="7"/>
      <c r="F361" s="7"/>
      <c r="G361" s="7"/>
      <c r="H361" s="7"/>
      <c r="I361" s="7"/>
      <c r="J361" s="124" t="s">
        <v>168</v>
      </c>
      <c r="K361" s="124" t="s">
        <v>167</v>
      </c>
      <c r="L361" s="124"/>
      <c r="M361" s="15"/>
      <c r="N361" s="15"/>
      <c r="O361" s="15"/>
      <c r="P361" s="15"/>
      <c r="Q361" s="149"/>
      <c r="R361" s="148"/>
      <c r="S361" s="148"/>
      <c r="T361" s="510"/>
      <c r="U361" s="379"/>
      <c r="V361" s="150"/>
      <c r="W361" s="150"/>
      <c r="X361" s="150"/>
    </row>
    <row r="362" spans="1:24" ht="15.75">
      <c r="A362" s="8" t="s">
        <v>435</v>
      </c>
      <c r="B362" s="8"/>
      <c r="C362" s="8"/>
      <c r="D362" s="8"/>
      <c r="E362" s="8"/>
      <c r="F362" s="8"/>
      <c r="G362" s="8"/>
      <c r="H362" s="8"/>
      <c r="I362" s="8">
        <v>510</v>
      </c>
      <c r="J362" s="8" t="s">
        <v>136</v>
      </c>
      <c r="K362" s="8" t="s">
        <v>169</v>
      </c>
      <c r="L362" s="8"/>
      <c r="M362" s="16"/>
      <c r="N362" s="16"/>
      <c r="O362" s="16"/>
      <c r="P362" s="16"/>
      <c r="Q362" s="143"/>
      <c r="R362" s="142"/>
      <c r="S362" s="142"/>
      <c r="T362" s="508"/>
      <c r="U362" s="377"/>
      <c r="V362" s="144"/>
      <c r="W362" s="144"/>
      <c r="X362" s="144"/>
    </row>
    <row r="363" spans="1:24" ht="15.75">
      <c r="A363" s="60" t="s">
        <v>436</v>
      </c>
      <c r="I363" s="1">
        <v>510</v>
      </c>
      <c r="J363" s="67">
        <v>3</v>
      </c>
      <c r="K363" s="67" t="s">
        <v>7</v>
      </c>
      <c r="L363" s="67"/>
      <c r="M363" s="81">
        <f aca="true" t="shared" si="128" ref="M363:T363">M364</f>
        <v>20130</v>
      </c>
      <c r="N363" s="80">
        <f t="shared" si="128"/>
        <v>70510</v>
      </c>
      <c r="O363" s="80">
        <f t="shared" si="128"/>
        <v>80000</v>
      </c>
      <c r="P363" s="80">
        <f t="shared" si="128"/>
        <v>91424</v>
      </c>
      <c r="Q363" s="127">
        <f t="shared" si="128"/>
        <v>25000</v>
      </c>
      <c r="R363" s="80">
        <f t="shared" si="128"/>
        <v>40000</v>
      </c>
      <c r="S363" s="128">
        <f t="shared" si="128"/>
        <v>60000</v>
      </c>
      <c r="T363" s="503">
        <f t="shared" si="128"/>
        <v>74000</v>
      </c>
      <c r="U363" s="384">
        <f>T363/S363</f>
        <v>1.2333333333333334</v>
      </c>
      <c r="V363" s="129">
        <f aca="true" t="shared" si="129" ref="V363:V373">P363/O363*100</f>
        <v>114.28</v>
      </c>
      <c r="W363" s="129">
        <f aca="true" t="shared" si="130" ref="W363:W373">Q363/P363*100</f>
        <v>27.345117255862796</v>
      </c>
      <c r="X363" s="129">
        <f aca="true" t="shared" si="131" ref="X363:X373">R363/Q363*100</f>
        <v>160</v>
      </c>
    </row>
    <row r="364" spans="1:24" ht="15">
      <c r="A364" s="60" t="s">
        <v>435</v>
      </c>
      <c r="I364" s="1">
        <v>510</v>
      </c>
      <c r="J364" s="23">
        <v>32</v>
      </c>
      <c r="K364" s="30" t="s">
        <v>38</v>
      </c>
      <c r="L364" s="29"/>
      <c r="M364" s="24">
        <f>M365+M369</f>
        <v>20130</v>
      </c>
      <c r="N364" s="28">
        <f>N365+N369</f>
        <v>70510</v>
      </c>
      <c r="O364" s="28">
        <f>O365+O369+O366</f>
        <v>80000</v>
      </c>
      <c r="P364" s="28">
        <f>P365+P369+P366+P367+P368</f>
        <v>91424</v>
      </c>
      <c r="Q364" s="131">
        <f>Q365+Q369</f>
        <v>25000</v>
      </c>
      <c r="R364" s="247">
        <f>R365+R369+R366</f>
        <v>40000</v>
      </c>
      <c r="S364" s="130">
        <f>S365+S369+S366</f>
        <v>60000</v>
      </c>
      <c r="T364" s="504">
        <f>T365+T369+T366+T368</f>
        <v>74000</v>
      </c>
      <c r="U364" s="396">
        <f aca="true" t="shared" si="132" ref="U364:U373">T364/S364</f>
        <v>1.2333333333333334</v>
      </c>
      <c r="V364" s="129">
        <f t="shared" si="129"/>
        <v>114.28</v>
      </c>
      <c r="W364" s="129">
        <f t="shared" si="130"/>
        <v>27.345117255862796</v>
      </c>
      <c r="X364" s="129">
        <f t="shared" si="131"/>
        <v>160</v>
      </c>
    </row>
    <row r="365" spans="1:24" ht="15">
      <c r="A365" s="60" t="s">
        <v>435</v>
      </c>
      <c r="C365" s="1">
        <v>2</v>
      </c>
      <c r="D365" s="1">
        <v>3</v>
      </c>
      <c r="E365" s="1">
        <v>4</v>
      </c>
      <c r="I365" s="1">
        <v>510</v>
      </c>
      <c r="J365" s="23">
        <v>3232</v>
      </c>
      <c r="K365" s="23" t="s">
        <v>363</v>
      </c>
      <c r="L365" s="23"/>
      <c r="M365" s="24">
        <v>20130</v>
      </c>
      <c r="N365" s="28">
        <v>45910</v>
      </c>
      <c r="O365" s="28">
        <v>40000</v>
      </c>
      <c r="P365" s="28">
        <v>69900</v>
      </c>
      <c r="Q365" s="131">
        <v>25000</v>
      </c>
      <c r="R365" s="247">
        <v>30000</v>
      </c>
      <c r="S365" s="130">
        <v>50000</v>
      </c>
      <c r="T365" s="504">
        <v>50000</v>
      </c>
      <c r="U365" s="396">
        <f t="shared" si="132"/>
        <v>1</v>
      </c>
      <c r="V365" s="129">
        <f t="shared" si="129"/>
        <v>174.75</v>
      </c>
      <c r="W365" s="129">
        <f t="shared" si="130"/>
        <v>35.7653791130186</v>
      </c>
      <c r="X365" s="129">
        <f t="shared" si="131"/>
        <v>120</v>
      </c>
    </row>
    <row r="366" spans="1:24" ht="15">
      <c r="A366" s="60" t="s">
        <v>435</v>
      </c>
      <c r="I366" s="1">
        <v>510</v>
      </c>
      <c r="J366" s="23">
        <v>3232</v>
      </c>
      <c r="K366" s="23" t="s">
        <v>376</v>
      </c>
      <c r="L366" s="23"/>
      <c r="M366" s="24"/>
      <c r="N366" s="28">
        <v>0</v>
      </c>
      <c r="O366" s="28">
        <v>40000</v>
      </c>
      <c r="P366" s="28">
        <v>0</v>
      </c>
      <c r="Q366" s="131">
        <v>0</v>
      </c>
      <c r="R366" s="247">
        <v>10000</v>
      </c>
      <c r="S366" s="130">
        <v>10000</v>
      </c>
      <c r="T366" s="504">
        <v>10000</v>
      </c>
      <c r="U366" s="396">
        <f t="shared" si="132"/>
        <v>1</v>
      </c>
      <c r="V366" s="129"/>
      <c r="W366" s="129"/>
      <c r="X366" s="129"/>
    </row>
    <row r="367" spans="1:24" ht="15" hidden="1">
      <c r="A367" s="60" t="s">
        <v>435</v>
      </c>
      <c r="C367" s="1">
        <v>2</v>
      </c>
      <c r="I367" s="1">
        <v>510</v>
      </c>
      <c r="J367" s="23">
        <v>3232</v>
      </c>
      <c r="K367" s="23" t="s">
        <v>501</v>
      </c>
      <c r="L367" s="23"/>
      <c r="M367" s="24"/>
      <c r="N367" s="28">
        <v>0</v>
      </c>
      <c r="O367" s="28">
        <v>0</v>
      </c>
      <c r="P367" s="28">
        <v>6530</v>
      </c>
      <c r="Q367" s="131"/>
      <c r="R367" s="80">
        <v>0</v>
      </c>
      <c r="S367" s="130">
        <v>0</v>
      </c>
      <c r="T367" s="504">
        <v>0</v>
      </c>
      <c r="U367" s="396" t="e">
        <f t="shared" si="132"/>
        <v>#DIV/0!</v>
      </c>
      <c r="V367" s="129"/>
      <c r="W367" s="129"/>
      <c r="X367" s="129"/>
    </row>
    <row r="368" spans="1:25" ht="15">
      <c r="A368" s="60" t="s">
        <v>435</v>
      </c>
      <c r="C368" s="1">
        <v>2</v>
      </c>
      <c r="E368" s="1">
        <v>4</v>
      </c>
      <c r="I368" s="1">
        <v>510</v>
      </c>
      <c r="J368" s="23">
        <v>3232</v>
      </c>
      <c r="K368" s="23" t="s">
        <v>608</v>
      </c>
      <c r="L368" s="23"/>
      <c r="M368" s="24"/>
      <c r="N368" s="28">
        <v>0</v>
      </c>
      <c r="O368" s="28">
        <v>0</v>
      </c>
      <c r="P368" s="28">
        <v>9828</v>
      </c>
      <c r="Q368" s="131"/>
      <c r="R368" s="80">
        <v>0</v>
      </c>
      <c r="S368" s="130">
        <v>0</v>
      </c>
      <c r="T368" s="504">
        <v>14000</v>
      </c>
      <c r="U368" s="396" t="e">
        <f t="shared" si="132"/>
        <v>#DIV/0!</v>
      </c>
      <c r="V368" s="129"/>
      <c r="W368" s="129"/>
      <c r="X368" s="129"/>
      <c r="Y368" s="1"/>
    </row>
    <row r="369" spans="1:24" ht="15" hidden="1">
      <c r="A369" s="60" t="s">
        <v>436</v>
      </c>
      <c r="C369" s="1">
        <v>2</v>
      </c>
      <c r="D369" s="1">
        <v>3</v>
      </c>
      <c r="E369" s="1">
        <v>4</v>
      </c>
      <c r="I369" s="1">
        <v>510</v>
      </c>
      <c r="J369" s="23">
        <v>3237</v>
      </c>
      <c r="K369" s="23" t="s">
        <v>302</v>
      </c>
      <c r="L369" s="23"/>
      <c r="M369" s="24">
        <v>0</v>
      </c>
      <c r="N369" s="28">
        <v>24600</v>
      </c>
      <c r="O369" s="28">
        <v>0</v>
      </c>
      <c r="P369" s="28">
        <v>5166</v>
      </c>
      <c r="Q369" s="131">
        <v>0</v>
      </c>
      <c r="R369" s="80">
        <v>0</v>
      </c>
      <c r="S369" s="130">
        <v>0</v>
      </c>
      <c r="T369" s="504">
        <v>0</v>
      </c>
      <c r="U369" s="396" t="e">
        <f t="shared" si="132"/>
        <v>#DIV/0!</v>
      </c>
      <c r="V369" s="129" t="e">
        <f t="shared" si="129"/>
        <v>#DIV/0!</v>
      </c>
      <c r="W369" s="129">
        <f t="shared" si="130"/>
        <v>0</v>
      </c>
      <c r="X369" s="129" t="e">
        <f t="shared" si="131"/>
        <v>#DIV/0!</v>
      </c>
    </row>
    <row r="370" spans="1:24" ht="15">
      <c r="A370" s="60" t="s">
        <v>436</v>
      </c>
      <c r="I370" s="1">
        <v>510</v>
      </c>
      <c r="J370" s="67">
        <v>4</v>
      </c>
      <c r="K370" s="67" t="s">
        <v>8</v>
      </c>
      <c r="L370" s="67"/>
      <c r="M370" s="81">
        <f aca="true" t="shared" si="133" ref="M370:T370">M371</f>
        <v>0</v>
      </c>
      <c r="N370" s="80">
        <f t="shared" si="133"/>
        <v>0</v>
      </c>
      <c r="O370" s="80">
        <f t="shared" si="133"/>
        <v>2439000</v>
      </c>
      <c r="P370" s="80">
        <f t="shared" si="133"/>
        <v>0</v>
      </c>
      <c r="Q370" s="131">
        <f t="shared" si="133"/>
        <v>0</v>
      </c>
      <c r="R370" s="80">
        <f t="shared" si="133"/>
        <v>86000</v>
      </c>
      <c r="S370" s="130">
        <f t="shared" si="133"/>
        <v>90731</v>
      </c>
      <c r="T370" s="504">
        <f t="shared" si="133"/>
        <v>90731</v>
      </c>
      <c r="U370" s="396">
        <f t="shared" si="132"/>
        <v>1</v>
      </c>
      <c r="V370" s="129">
        <f t="shared" si="129"/>
        <v>0</v>
      </c>
      <c r="W370" s="129" t="e">
        <f t="shared" si="130"/>
        <v>#DIV/0!</v>
      </c>
      <c r="X370" s="129" t="e">
        <f t="shared" si="131"/>
        <v>#DIV/0!</v>
      </c>
    </row>
    <row r="371" spans="1:24" ht="15">
      <c r="A371" s="60" t="s">
        <v>436</v>
      </c>
      <c r="I371" s="1">
        <v>510</v>
      </c>
      <c r="J371" s="23">
        <v>42</v>
      </c>
      <c r="K371" s="23" t="s">
        <v>97</v>
      </c>
      <c r="L371" s="23"/>
      <c r="M371" s="24">
        <f aca="true" t="shared" si="134" ref="M371:R371">M372+M373</f>
        <v>0</v>
      </c>
      <c r="N371" s="28">
        <f>N372+N373</f>
        <v>0</v>
      </c>
      <c r="O371" s="28">
        <f t="shared" si="134"/>
        <v>2439000</v>
      </c>
      <c r="P371" s="28">
        <f t="shared" si="134"/>
        <v>0</v>
      </c>
      <c r="Q371" s="131">
        <f>Q372+Q373</f>
        <v>0</v>
      </c>
      <c r="R371" s="247">
        <f t="shared" si="134"/>
        <v>86000</v>
      </c>
      <c r="S371" s="130">
        <f>S372+S373</f>
        <v>90731</v>
      </c>
      <c r="T371" s="504">
        <f>T372+T373</f>
        <v>90731</v>
      </c>
      <c r="U371" s="396">
        <f t="shared" si="132"/>
        <v>1</v>
      </c>
      <c r="V371" s="129">
        <f t="shared" si="129"/>
        <v>0</v>
      </c>
      <c r="W371" s="129" t="e">
        <f t="shared" si="130"/>
        <v>#DIV/0!</v>
      </c>
      <c r="X371" s="129" t="e">
        <f t="shared" si="131"/>
        <v>#DIV/0!</v>
      </c>
    </row>
    <row r="372" spans="1:24" ht="15">
      <c r="A372" s="60" t="s">
        <v>436</v>
      </c>
      <c r="E372" s="1">
        <v>4</v>
      </c>
      <c r="G372" s="1">
        <v>6</v>
      </c>
      <c r="I372" s="1">
        <v>510</v>
      </c>
      <c r="J372" s="42">
        <v>4264</v>
      </c>
      <c r="K372" s="31" t="s">
        <v>312</v>
      </c>
      <c r="L372" s="42"/>
      <c r="M372" s="43">
        <v>0</v>
      </c>
      <c r="N372" s="75">
        <v>0</v>
      </c>
      <c r="O372" s="75">
        <v>39000</v>
      </c>
      <c r="P372" s="75">
        <v>0</v>
      </c>
      <c r="Q372" s="131">
        <v>0</v>
      </c>
      <c r="R372" s="459">
        <v>86000</v>
      </c>
      <c r="S372" s="130">
        <v>85731</v>
      </c>
      <c r="T372" s="504">
        <v>85731</v>
      </c>
      <c r="U372" s="396">
        <f t="shared" si="132"/>
        <v>1</v>
      </c>
      <c r="V372" s="129">
        <f t="shared" si="129"/>
        <v>0</v>
      </c>
      <c r="W372" s="129" t="e">
        <f t="shared" si="130"/>
        <v>#DIV/0!</v>
      </c>
      <c r="X372" s="129" t="e">
        <f t="shared" si="131"/>
        <v>#DIV/0!</v>
      </c>
    </row>
    <row r="373" spans="1:24" ht="15.75" thickBot="1">
      <c r="A373" s="60" t="s">
        <v>436</v>
      </c>
      <c r="E373" s="1">
        <v>4</v>
      </c>
      <c r="G373" s="1">
        <v>6</v>
      </c>
      <c r="I373" s="1">
        <v>510</v>
      </c>
      <c r="J373" s="23">
        <v>4214</v>
      </c>
      <c r="K373" s="23" t="s">
        <v>313</v>
      </c>
      <c r="L373" s="23"/>
      <c r="M373" s="24">
        <v>0</v>
      </c>
      <c r="N373" s="28">
        <v>0</v>
      </c>
      <c r="O373" s="28">
        <v>2400000</v>
      </c>
      <c r="P373" s="28">
        <v>0</v>
      </c>
      <c r="Q373" s="131">
        <v>0</v>
      </c>
      <c r="R373" s="247">
        <v>0</v>
      </c>
      <c r="S373" s="130">
        <v>5000</v>
      </c>
      <c r="T373" s="504">
        <v>5000</v>
      </c>
      <c r="U373" s="396">
        <f t="shared" si="132"/>
        <v>1</v>
      </c>
      <c r="V373" s="129">
        <f t="shared" si="129"/>
        <v>0</v>
      </c>
      <c r="W373" s="129" t="e">
        <f t="shared" si="130"/>
        <v>#DIV/0!</v>
      </c>
      <c r="X373" s="129" t="e">
        <f t="shared" si="131"/>
        <v>#DIV/0!</v>
      </c>
    </row>
    <row r="374" spans="1:24" ht="16.5" thickBot="1">
      <c r="A374" s="14"/>
      <c r="J374" s="179"/>
      <c r="K374" s="179" t="s">
        <v>316</v>
      </c>
      <c r="L374" s="179"/>
      <c r="M374" s="180">
        <f aca="true" t="shared" si="135" ref="M374:R374">M363+M370</f>
        <v>20130</v>
      </c>
      <c r="N374" s="180">
        <f t="shared" si="135"/>
        <v>70510</v>
      </c>
      <c r="O374" s="180">
        <f t="shared" si="135"/>
        <v>2519000</v>
      </c>
      <c r="P374" s="180">
        <f t="shared" si="135"/>
        <v>91424</v>
      </c>
      <c r="Q374" s="181">
        <f t="shared" si="135"/>
        <v>25000</v>
      </c>
      <c r="R374" s="180">
        <f t="shared" si="135"/>
        <v>126000</v>
      </c>
      <c r="S374" s="181">
        <f>S363+S370</f>
        <v>150731</v>
      </c>
      <c r="T374" s="520">
        <f>T363+T370</f>
        <v>164731</v>
      </c>
      <c r="U374" s="387">
        <f>T374/S374</f>
        <v>1.0928806947475966</v>
      </c>
      <c r="V374" s="182"/>
      <c r="W374" s="182"/>
      <c r="X374" s="182"/>
    </row>
    <row r="375" spans="10:24" ht="16.5" thickBot="1">
      <c r="J375" s="155"/>
      <c r="K375" s="155" t="s">
        <v>322</v>
      </c>
      <c r="L375" s="155"/>
      <c r="M375" s="156">
        <f>M213+M222+M253+M262+M268+M280+M315+M327+M336+M344+M359+M374</f>
        <v>1538575</v>
      </c>
      <c r="N375" s="156">
        <f>N213+N222+N253+N262+N268+N280+N315+N327+N336+N344+N359+N374+N225</f>
        <v>2363396</v>
      </c>
      <c r="O375" s="156">
        <f>O213+O222+O253+O262+O268+O280+O315+O327+O336+O344+O359+O374</f>
        <v>4880448</v>
      </c>
      <c r="P375" s="156">
        <f>P213+P222+P246+P253+P262+P268+P280+P315+P359+P374</f>
        <v>2675155</v>
      </c>
      <c r="Q375" s="157">
        <f>Q213+Q222+Q253+Q262+Q268+Q280+Q315+Q327+Q336+Q344+Q359+Q374</f>
        <v>4701000</v>
      </c>
      <c r="R375" s="156">
        <f>R213+R222+R253+R262+R268+R280+R315+R327+R336+R344+R359+R374+R246</f>
        <v>2033850</v>
      </c>
      <c r="S375" s="157">
        <f>S213+S222+S253+S262+S268+S280+S315+S327+S336+S344+S359+S374+S246</f>
        <v>2251499.87</v>
      </c>
      <c r="T375" s="512">
        <f>T213+T222+T253+T262+T268+T280+T315+T327+T336+T344+T359+T374+T246</f>
        <v>2413657</v>
      </c>
      <c r="U375" s="391">
        <f>T375/S375</f>
        <v>1.0720218251667053</v>
      </c>
      <c r="V375" s="158"/>
      <c r="W375" s="158"/>
      <c r="X375" s="158"/>
    </row>
    <row r="376" spans="10:24" ht="16.5" thickTop="1">
      <c r="J376" s="49"/>
      <c r="K376" s="159" t="s">
        <v>318</v>
      </c>
      <c r="L376" s="49"/>
      <c r="M376" s="160">
        <f aca="true" t="shared" si="136" ref="M376:T376">M177+M203+M375</f>
        <v>3362910</v>
      </c>
      <c r="N376" s="160">
        <f t="shared" si="136"/>
        <v>3959781</v>
      </c>
      <c r="O376" s="160">
        <f t="shared" si="136"/>
        <v>6650948</v>
      </c>
      <c r="P376" s="160">
        <f t="shared" si="136"/>
        <v>4790970</v>
      </c>
      <c r="Q376" s="161">
        <f t="shared" si="136"/>
        <v>6794242</v>
      </c>
      <c r="R376" s="160">
        <f t="shared" si="136"/>
        <v>3776450</v>
      </c>
      <c r="S376" s="161">
        <f t="shared" si="136"/>
        <v>4880500.87</v>
      </c>
      <c r="T376" s="513">
        <f t="shared" si="136"/>
        <v>4894017</v>
      </c>
      <c r="U376" s="397">
        <f>T376/S376</f>
        <v>1.002769414525276</v>
      </c>
      <c r="V376" s="162"/>
      <c r="W376" s="162"/>
      <c r="X376" s="162"/>
    </row>
    <row r="377" spans="10:24" ht="15">
      <c r="J377" s="31"/>
      <c r="K377" s="31"/>
      <c r="L377" s="31"/>
      <c r="M377" s="32"/>
      <c r="N377" s="35"/>
      <c r="O377" s="32"/>
      <c r="P377" s="35"/>
      <c r="Q377" s="206"/>
      <c r="R377" s="184"/>
      <c r="S377" s="140"/>
      <c r="T377" s="507"/>
      <c r="U377" s="366"/>
      <c r="V377" s="207"/>
      <c r="W377" s="207"/>
      <c r="X377" s="207"/>
    </row>
    <row r="378" spans="1:24" ht="15.75">
      <c r="A378" s="19"/>
      <c r="B378" s="19"/>
      <c r="C378" s="19"/>
      <c r="D378" s="19"/>
      <c r="E378" s="19"/>
      <c r="F378" s="19"/>
      <c r="G378" s="19"/>
      <c r="H378" s="19"/>
      <c r="I378" s="19"/>
      <c r="J378" s="121" t="s">
        <v>279</v>
      </c>
      <c r="K378" s="121" t="s">
        <v>278</v>
      </c>
      <c r="L378" s="121"/>
      <c r="M378" s="21"/>
      <c r="N378" s="21"/>
      <c r="O378" s="21"/>
      <c r="P378" s="21"/>
      <c r="Q378" s="165"/>
      <c r="R378" s="166"/>
      <c r="S378" s="166"/>
      <c r="T378" s="532"/>
      <c r="U378" s="398"/>
      <c r="V378" s="167"/>
      <c r="W378" s="167"/>
      <c r="X378" s="167"/>
    </row>
    <row r="379" spans="1:24" ht="15.75">
      <c r="A379" s="19"/>
      <c r="B379" s="19"/>
      <c r="C379" s="19"/>
      <c r="D379" s="19"/>
      <c r="E379" s="19"/>
      <c r="F379" s="19"/>
      <c r="G379" s="19"/>
      <c r="H379" s="19"/>
      <c r="I379" s="19"/>
      <c r="J379" s="122" t="s">
        <v>286</v>
      </c>
      <c r="K379" s="9" t="s">
        <v>261</v>
      </c>
      <c r="L379" s="9"/>
      <c r="M379" s="17"/>
      <c r="N379" s="17"/>
      <c r="O379" s="17"/>
      <c r="P379" s="17"/>
      <c r="Q379" s="168"/>
      <c r="R379" s="169"/>
      <c r="S379" s="169"/>
      <c r="T379" s="526"/>
      <c r="U379" s="392"/>
      <c r="V379" s="170"/>
      <c r="W379" s="170"/>
      <c r="X379" s="170"/>
    </row>
    <row r="380" spans="1:24" ht="15.75">
      <c r="A380" s="19"/>
      <c r="B380" s="19"/>
      <c r="C380" s="19"/>
      <c r="D380" s="19"/>
      <c r="E380" s="19"/>
      <c r="F380" s="19"/>
      <c r="G380" s="19"/>
      <c r="H380" s="19"/>
      <c r="I380" s="19">
        <v>900</v>
      </c>
      <c r="J380" s="19" t="s">
        <v>250</v>
      </c>
      <c r="K380" s="19" t="s">
        <v>120</v>
      </c>
      <c r="L380" s="19"/>
      <c r="M380" s="20"/>
      <c r="N380" s="20"/>
      <c r="O380" s="20"/>
      <c r="P380" s="20"/>
      <c r="Q380" s="163"/>
      <c r="R380" s="171"/>
      <c r="S380" s="171"/>
      <c r="T380" s="527"/>
      <c r="U380" s="364"/>
      <c r="V380" s="172"/>
      <c r="W380" s="172"/>
      <c r="X380" s="172"/>
    </row>
    <row r="381" spans="1:24" ht="15.75">
      <c r="A381" s="7" t="s">
        <v>397</v>
      </c>
      <c r="B381" s="7"/>
      <c r="C381" s="7"/>
      <c r="D381" s="7"/>
      <c r="E381" s="7"/>
      <c r="F381" s="7"/>
      <c r="G381" s="7"/>
      <c r="H381" s="7"/>
      <c r="I381" s="7"/>
      <c r="J381" s="124" t="s">
        <v>171</v>
      </c>
      <c r="K381" s="124" t="s">
        <v>170</v>
      </c>
      <c r="L381" s="124"/>
      <c r="M381" s="15"/>
      <c r="N381" s="15"/>
      <c r="O381" s="15"/>
      <c r="P381" s="15"/>
      <c r="Q381" s="149"/>
      <c r="R381" s="148"/>
      <c r="S381" s="148"/>
      <c r="T381" s="510"/>
      <c r="U381" s="379"/>
      <c r="V381" s="150"/>
      <c r="W381" s="150"/>
      <c r="X381" s="150"/>
    </row>
    <row r="382" spans="1:24" ht="15.75">
      <c r="A382" s="8" t="s">
        <v>437</v>
      </c>
      <c r="B382" s="8"/>
      <c r="C382" s="8"/>
      <c r="D382" s="8"/>
      <c r="E382" s="8"/>
      <c r="F382" s="8"/>
      <c r="G382" s="8"/>
      <c r="H382" s="8"/>
      <c r="I382" s="8">
        <v>911</v>
      </c>
      <c r="J382" s="8" t="s">
        <v>136</v>
      </c>
      <c r="K382" s="8" t="s">
        <v>172</v>
      </c>
      <c r="L382" s="8"/>
      <c r="M382" s="16"/>
      <c r="N382" s="16"/>
      <c r="O382" s="16"/>
      <c r="P382" s="16"/>
      <c r="Q382" s="143"/>
      <c r="R382" s="142"/>
      <c r="S382" s="142"/>
      <c r="T382" s="508"/>
      <c r="U382" s="377"/>
      <c r="V382" s="144"/>
      <c r="W382" s="144"/>
      <c r="X382" s="144"/>
    </row>
    <row r="383" spans="1:24" ht="15.75">
      <c r="A383" s="19" t="s">
        <v>437</v>
      </c>
      <c r="I383" s="1">
        <v>911</v>
      </c>
      <c r="J383" s="67">
        <v>3</v>
      </c>
      <c r="K383" s="67" t="s">
        <v>7</v>
      </c>
      <c r="L383" s="67"/>
      <c r="M383" s="81">
        <f aca="true" t="shared" si="137" ref="M383:S383">M384+M388</f>
        <v>15962</v>
      </c>
      <c r="N383" s="80">
        <f t="shared" si="137"/>
        <v>19551</v>
      </c>
      <c r="O383" s="80">
        <f t="shared" si="137"/>
        <v>22600</v>
      </c>
      <c r="P383" s="80">
        <f t="shared" si="137"/>
        <v>21829</v>
      </c>
      <c r="Q383" s="127">
        <f t="shared" si="137"/>
        <v>22600</v>
      </c>
      <c r="R383" s="80">
        <f t="shared" si="137"/>
        <v>22000</v>
      </c>
      <c r="S383" s="128">
        <f t="shared" si="137"/>
        <v>25163</v>
      </c>
      <c r="T383" s="503">
        <f>T384+T388</f>
        <v>25563</v>
      </c>
      <c r="U383" s="384">
        <f>T383/S383</f>
        <v>1.015896355760442</v>
      </c>
      <c r="V383" s="129">
        <f aca="true" t="shared" si="138" ref="V383:V389">P383/O383*100</f>
        <v>96.58849557522123</v>
      </c>
      <c r="W383" s="129">
        <f aca="true" t="shared" si="139" ref="W383:W389">Q383/P383*100</f>
        <v>103.53199871730267</v>
      </c>
      <c r="X383" s="129">
        <f aca="true" t="shared" si="140" ref="X383:X389">R383/Q383*100</f>
        <v>97.34513274336283</v>
      </c>
    </row>
    <row r="384" spans="1:24" ht="15">
      <c r="A384" s="19" t="s">
        <v>437</v>
      </c>
      <c r="I384" s="1">
        <v>911</v>
      </c>
      <c r="J384" s="23">
        <v>32</v>
      </c>
      <c r="K384" s="30" t="s">
        <v>38</v>
      </c>
      <c r="L384" s="29"/>
      <c r="M384" s="24">
        <f aca="true" t="shared" si="141" ref="M384:R384">M385+M386</f>
        <v>8922</v>
      </c>
      <c r="N384" s="28">
        <f>N385+N386</f>
        <v>12551</v>
      </c>
      <c r="O384" s="28">
        <f t="shared" si="141"/>
        <v>13000</v>
      </c>
      <c r="P384" s="28">
        <f t="shared" si="141"/>
        <v>13829</v>
      </c>
      <c r="Q384" s="131">
        <f>Q385+Q386</f>
        <v>13000</v>
      </c>
      <c r="R384" s="247">
        <f t="shared" si="141"/>
        <v>14000</v>
      </c>
      <c r="S384" s="130">
        <f>S385+S386</f>
        <v>15163</v>
      </c>
      <c r="T384" s="504">
        <f>T385+T386</f>
        <v>15563</v>
      </c>
      <c r="U384" s="396">
        <f aca="true" t="shared" si="142" ref="U384:U389">T384/S384</f>
        <v>1.0263800039570006</v>
      </c>
      <c r="V384" s="129">
        <f t="shared" si="138"/>
        <v>106.37692307692308</v>
      </c>
      <c r="W384" s="129">
        <f t="shared" si="139"/>
        <v>94.00535107383035</v>
      </c>
      <c r="X384" s="129">
        <f t="shared" si="140"/>
        <v>107.6923076923077</v>
      </c>
    </row>
    <row r="385" spans="1:24" ht="15">
      <c r="A385" s="19" t="s">
        <v>437</v>
      </c>
      <c r="C385" s="1">
        <v>2</v>
      </c>
      <c r="D385" s="1">
        <v>3</v>
      </c>
      <c r="E385" s="1">
        <v>4</v>
      </c>
      <c r="I385" s="1">
        <v>911</v>
      </c>
      <c r="J385" s="23">
        <v>3237</v>
      </c>
      <c r="K385" s="30" t="s">
        <v>206</v>
      </c>
      <c r="L385" s="29"/>
      <c r="M385" s="24">
        <v>8922</v>
      </c>
      <c r="N385" s="28">
        <v>9914</v>
      </c>
      <c r="O385" s="28">
        <v>10000</v>
      </c>
      <c r="P385" s="28">
        <v>9914</v>
      </c>
      <c r="Q385" s="131">
        <v>10000</v>
      </c>
      <c r="R385" s="247">
        <v>10000</v>
      </c>
      <c r="S385" s="130">
        <v>12000</v>
      </c>
      <c r="T385" s="504">
        <v>12400</v>
      </c>
      <c r="U385" s="396">
        <f t="shared" si="142"/>
        <v>1.0333333333333334</v>
      </c>
      <c r="V385" s="129">
        <f t="shared" si="138"/>
        <v>99.14</v>
      </c>
      <c r="W385" s="129">
        <f t="shared" si="139"/>
        <v>100.86746015735324</v>
      </c>
      <c r="X385" s="129">
        <f t="shared" si="140"/>
        <v>100</v>
      </c>
    </row>
    <row r="386" spans="1:24" ht="15">
      <c r="A386" s="19" t="s">
        <v>437</v>
      </c>
      <c r="I386" s="1">
        <v>911</v>
      </c>
      <c r="J386" s="66">
        <v>322</v>
      </c>
      <c r="K386" s="66" t="s">
        <v>93</v>
      </c>
      <c r="L386" s="66"/>
      <c r="M386" s="24">
        <f aca="true" t="shared" si="143" ref="M386:T386">M387</f>
        <v>0</v>
      </c>
      <c r="N386" s="28">
        <f t="shared" si="143"/>
        <v>2637</v>
      </c>
      <c r="O386" s="28">
        <f t="shared" si="143"/>
        <v>3000</v>
      </c>
      <c r="P386" s="28">
        <f t="shared" si="143"/>
        <v>3915</v>
      </c>
      <c r="Q386" s="131">
        <f t="shared" si="143"/>
        <v>3000</v>
      </c>
      <c r="R386" s="247">
        <f t="shared" si="143"/>
        <v>4000</v>
      </c>
      <c r="S386" s="130">
        <f t="shared" si="143"/>
        <v>3163</v>
      </c>
      <c r="T386" s="504">
        <f t="shared" si="143"/>
        <v>3163</v>
      </c>
      <c r="U386" s="396">
        <f t="shared" si="142"/>
        <v>1</v>
      </c>
      <c r="V386" s="129">
        <f t="shared" si="138"/>
        <v>130.5</v>
      </c>
      <c r="W386" s="129">
        <f t="shared" si="139"/>
        <v>76.62835249042146</v>
      </c>
      <c r="X386" s="129">
        <f t="shared" si="140"/>
        <v>133.33333333333331</v>
      </c>
    </row>
    <row r="387" spans="1:24" ht="15">
      <c r="A387" s="19" t="s">
        <v>437</v>
      </c>
      <c r="E387" s="1">
        <v>4</v>
      </c>
      <c r="I387" s="1">
        <v>911</v>
      </c>
      <c r="J387" s="23">
        <v>3221</v>
      </c>
      <c r="K387" s="30" t="s">
        <v>314</v>
      </c>
      <c r="L387" s="29"/>
      <c r="M387" s="24">
        <v>0</v>
      </c>
      <c r="N387" s="28">
        <v>2637</v>
      </c>
      <c r="O387" s="28">
        <v>3000</v>
      </c>
      <c r="P387" s="28">
        <v>3915</v>
      </c>
      <c r="Q387" s="131">
        <v>3000</v>
      </c>
      <c r="R387" s="247">
        <v>4000</v>
      </c>
      <c r="S387" s="130">
        <v>3163</v>
      </c>
      <c r="T387" s="504">
        <v>3163</v>
      </c>
      <c r="U387" s="396">
        <f t="shared" si="142"/>
        <v>1</v>
      </c>
      <c r="V387" s="129">
        <f t="shared" si="138"/>
        <v>130.5</v>
      </c>
      <c r="W387" s="129">
        <f t="shared" si="139"/>
        <v>76.62835249042146</v>
      </c>
      <c r="X387" s="129">
        <f t="shared" si="140"/>
        <v>133.33333333333331</v>
      </c>
    </row>
    <row r="388" spans="1:24" ht="15">
      <c r="A388" s="19" t="s">
        <v>437</v>
      </c>
      <c r="I388" s="1">
        <v>911</v>
      </c>
      <c r="J388" s="23">
        <v>38</v>
      </c>
      <c r="K388" s="30" t="s">
        <v>259</v>
      </c>
      <c r="L388" s="29"/>
      <c r="M388" s="24">
        <f aca="true" t="shared" si="144" ref="M388:T388">M389</f>
        <v>7040</v>
      </c>
      <c r="N388" s="28">
        <f t="shared" si="144"/>
        <v>7000</v>
      </c>
      <c r="O388" s="28">
        <f t="shared" si="144"/>
        <v>9600</v>
      </c>
      <c r="P388" s="28">
        <f t="shared" si="144"/>
        <v>8000</v>
      </c>
      <c r="Q388" s="131">
        <f t="shared" si="144"/>
        <v>9600</v>
      </c>
      <c r="R388" s="247">
        <f t="shared" si="144"/>
        <v>8000</v>
      </c>
      <c r="S388" s="130">
        <f t="shared" si="144"/>
        <v>10000</v>
      </c>
      <c r="T388" s="504">
        <f t="shared" si="144"/>
        <v>10000</v>
      </c>
      <c r="U388" s="396">
        <f t="shared" si="142"/>
        <v>1</v>
      </c>
      <c r="V388" s="129">
        <f t="shared" si="138"/>
        <v>83.33333333333334</v>
      </c>
      <c r="W388" s="129">
        <f t="shared" si="139"/>
        <v>120</v>
      </c>
      <c r="X388" s="129">
        <f t="shared" si="140"/>
        <v>83.33333333333334</v>
      </c>
    </row>
    <row r="389" spans="1:24" ht="15.75" thickBot="1">
      <c r="A389" s="19" t="s">
        <v>437</v>
      </c>
      <c r="E389" s="1">
        <v>4</v>
      </c>
      <c r="I389" s="1">
        <v>911</v>
      </c>
      <c r="J389" s="23">
        <v>3811</v>
      </c>
      <c r="K389" s="23" t="s">
        <v>260</v>
      </c>
      <c r="L389" s="23"/>
      <c r="M389" s="24">
        <v>7040</v>
      </c>
      <c r="N389" s="28">
        <v>7000</v>
      </c>
      <c r="O389" s="28">
        <v>9600</v>
      </c>
      <c r="P389" s="28">
        <v>8000</v>
      </c>
      <c r="Q389" s="131">
        <v>9600</v>
      </c>
      <c r="R389" s="247">
        <v>8000</v>
      </c>
      <c r="S389" s="130">
        <v>10000</v>
      </c>
      <c r="T389" s="504">
        <v>10000</v>
      </c>
      <c r="U389" s="396">
        <f t="shared" si="142"/>
        <v>1</v>
      </c>
      <c r="V389" s="129">
        <f t="shared" si="138"/>
        <v>83.33333333333334</v>
      </c>
      <c r="W389" s="129">
        <f t="shared" si="139"/>
        <v>120</v>
      </c>
      <c r="X389" s="129">
        <f t="shared" si="140"/>
        <v>83.33333333333334</v>
      </c>
    </row>
    <row r="390" spans="1:24" ht="15.75">
      <c r="A390" s="14"/>
      <c r="J390" s="179"/>
      <c r="K390" s="179" t="s">
        <v>316</v>
      </c>
      <c r="L390" s="179"/>
      <c r="M390" s="180">
        <f aca="true" t="shared" si="145" ref="M390:R390">M383</f>
        <v>15962</v>
      </c>
      <c r="N390" s="180">
        <f>N383</f>
        <v>19551</v>
      </c>
      <c r="O390" s="180">
        <f t="shared" si="145"/>
        <v>22600</v>
      </c>
      <c r="P390" s="180">
        <f t="shared" si="145"/>
        <v>21829</v>
      </c>
      <c r="Q390" s="181">
        <f>Q383</f>
        <v>22600</v>
      </c>
      <c r="R390" s="180">
        <f t="shared" si="145"/>
        <v>22000</v>
      </c>
      <c r="S390" s="181">
        <f>S383</f>
        <v>25163</v>
      </c>
      <c r="T390" s="520">
        <f>T383</f>
        <v>25563</v>
      </c>
      <c r="U390" s="387">
        <f>T390/S390</f>
        <v>1.015896355760442</v>
      </c>
      <c r="V390" s="182"/>
      <c r="W390" s="182"/>
      <c r="X390" s="182"/>
    </row>
    <row r="391" spans="10:24" ht="15">
      <c r="J391" s="31"/>
      <c r="K391" s="31"/>
      <c r="L391" s="31"/>
      <c r="M391" s="32"/>
      <c r="N391" s="35"/>
      <c r="O391" s="32"/>
      <c r="P391" s="35"/>
      <c r="Q391" s="206"/>
      <c r="R391" s="184"/>
      <c r="S391" s="140"/>
      <c r="T391" s="507"/>
      <c r="U391" s="366"/>
      <c r="V391" s="207"/>
      <c r="W391" s="207"/>
      <c r="X391" s="207"/>
    </row>
    <row r="392" spans="1:24" ht="15.75">
      <c r="A392" s="7" t="s">
        <v>398</v>
      </c>
      <c r="B392" s="7"/>
      <c r="C392" s="7"/>
      <c r="D392" s="7"/>
      <c r="E392" s="7"/>
      <c r="F392" s="7"/>
      <c r="G392" s="7"/>
      <c r="H392" s="7"/>
      <c r="I392" s="7"/>
      <c r="J392" s="124" t="s">
        <v>174</v>
      </c>
      <c r="K392" s="124" t="s">
        <v>173</v>
      </c>
      <c r="L392" s="124"/>
      <c r="M392" s="15"/>
      <c r="N392" s="15"/>
      <c r="O392" s="15"/>
      <c r="P392" s="15"/>
      <c r="Q392" s="149"/>
      <c r="R392" s="148"/>
      <c r="S392" s="148"/>
      <c r="T392" s="510"/>
      <c r="U392" s="379"/>
      <c r="V392" s="150"/>
      <c r="W392" s="150"/>
      <c r="X392" s="150"/>
    </row>
    <row r="393" spans="1:24" ht="15.75">
      <c r="A393" s="8" t="s">
        <v>438</v>
      </c>
      <c r="B393" s="8"/>
      <c r="C393" s="8"/>
      <c r="D393" s="8"/>
      <c r="E393" s="8"/>
      <c r="F393" s="8"/>
      <c r="G393" s="8"/>
      <c r="H393" s="8"/>
      <c r="I393" s="8">
        <v>922</v>
      </c>
      <c r="J393" s="8" t="s">
        <v>176</v>
      </c>
      <c r="K393" s="8" t="s">
        <v>175</v>
      </c>
      <c r="L393" s="8"/>
      <c r="M393" s="16"/>
      <c r="N393" s="16"/>
      <c r="O393" s="16"/>
      <c r="P393" s="16"/>
      <c r="Q393" s="143"/>
      <c r="R393" s="142"/>
      <c r="S393" s="142"/>
      <c r="T393" s="508"/>
      <c r="U393" s="377"/>
      <c r="V393" s="144"/>
      <c r="W393" s="144"/>
      <c r="X393" s="144"/>
    </row>
    <row r="394" spans="1:24" ht="15.75">
      <c r="A394" s="19" t="s">
        <v>438</v>
      </c>
      <c r="I394" s="1">
        <v>922</v>
      </c>
      <c r="J394" s="67">
        <v>3</v>
      </c>
      <c r="K394" s="67" t="s">
        <v>7</v>
      </c>
      <c r="L394" s="67"/>
      <c r="M394" s="81">
        <f aca="true" t="shared" si="146" ref="M394:T395">M395</f>
        <v>198440</v>
      </c>
      <c r="N394" s="80">
        <f t="shared" si="146"/>
        <v>38645</v>
      </c>
      <c r="O394" s="80">
        <f t="shared" si="146"/>
        <v>40000</v>
      </c>
      <c r="P394" s="80">
        <f t="shared" si="146"/>
        <v>30000</v>
      </c>
      <c r="Q394" s="127">
        <f t="shared" si="146"/>
        <v>65000</v>
      </c>
      <c r="R394" s="80">
        <f t="shared" si="146"/>
        <v>40000</v>
      </c>
      <c r="S394" s="128">
        <f t="shared" si="146"/>
        <v>40000</v>
      </c>
      <c r="T394" s="503">
        <f t="shared" si="146"/>
        <v>40000</v>
      </c>
      <c r="U394" s="384">
        <f>T394/S394</f>
        <v>1</v>
      </c>
      <c r="V394" s="129">
        <f aca="true" t="shared" si="147" ref="V394:X396">P394/O394*100</f>
        <v>75</v>
      </c>
      <c r="W394" s="129">
        <f t="shared" si="147"/>
        <v>216.66666666666666</v>
      </c>
      <c r="X394" s="129">
        <f t="shared" si="147"/>
        <v>61.53846153846154</v>
      </c>
    </row>
    <row r="395" spans="1:24" ht="15">
      <c r="A395" s="19" t="s">
        <v>438</v>
      </c>
      <c r="I395" s="1">
        <v>922</v>
      </c>
      <c r="J395" s="23">
        <v>37</v>
      </c>
      <c r="K395" s="23" t="s">
        <v>100</v>
      </c>
      <c r="L395" s="23"/>
      <c r="M395" s="24">
        <f t="shared" si="146"/>
        <v>198440</v>
      </c>
      <c r="N395" s="28">
        <f t="shared" si="146"/>
        <v>38645</v>
      </c>
      <c r="O395" s="28">
        <f t="shared" si="146"/>
        <v>40000</v>
      </c>
      <c r="P395" s="28">
        <f t="shared" si="146"/>
        <v>30000</v>
      </c>
      <c r="Q395" s="131">
        <f t="shared" si="146"/>
        <v>65000</v>
      </c>
      <c r="R395" s="247">
        <f t="shared" si="146"/>
        <v>40000</v>
      </c>
      <c r="S395" s="130">
        <f t="shared" si="146"/>
        <v>40000</v>
      </c>
      <c r="T395" s="504">
        <f t="shared" si="146"/>
        <v>40000</v>
      </c>
      <c r="U395" s="385">
        <f>T395/S395</f>
        <v>1</v>
      </c>
      <c r="V395" s="129">
        <f t="shared" si="147"/>
        <v>75</v>
      </c>
      <c r="W395" s="129">
        <f t="shared" si="147"/>
        <v>216.66666666666666</v>
      </c>
      <c r="X395" s="129">
        <f t="shared" si="147"/>
        <v>61.53846153846154</v>
      </c>
    </row>
    <row r="396" spans="1:24" ht="15.75" thickBot="1">
      <c r="A396" s="19" t="s">
        <v>438</v>
      </c>
      <c r="C396" s="1">
        <v>2</v>
      </c>
      <c r="F396" s="1">
        <v>4</v>
      </c>
      <c r="I396" s="1">
        <v>922</v>
      </c>
      <c r="J396" s="23">
        <v>3721</v>
      </c>
      <c r="K396" s="23" t="s">
        <v>101</v>
      </c>
      <c r="L396" s="23"/>
      <c r="M396" s="24">
        <v>198440</v>
      </c>
      <c r="N396" s="28">
        <v>38645</v>
      </c>
      <c r="O396" s="28">
        <v>40000</v>
      </c>
      <c r="P396" s="28">
        <v>30000</v>
      </c>
      <c r="Q396" s="131">
        <v>65000</v>
      </c>
      <c r="R396" s="247">
        <v>40000</v>
      </c>
      <c r="S396" s="130">
        <v>40000</v>
      </c>
      <c r="T396" s="504">
        <v>40000</v>
      </c>
      <c r="U396" s="385">
        <f>T396/S396</f>
        <v>1</v>
      </c>
      <c r="V396" s="129">
        <f t="shared" si="147"/>
        <v>75</v>
      </c>
      <c r="W396" s="129">
        <f t="shared" si="147"/>
        <v>216.66666666666666</v>
      </c>
      <c r="X396" s="129">
        <f t="shared" si="147"/>
        <v>61.53846153846154</v>
      </c>
    </row>
    <row r="397" spans="1:24" ht="15.75">
      <c r="A397" s="14"/>
      <c r="J397" s="179"/>
      <c r="K397" s="179" t="s">
        <v>316</v>
      </c>
      <c r="L397" s="179"/>
      <c r="M397" s="180">
        <f aca="true" t="shared" si="148" ref="M397:R397">M394</f>
        <v>198440</v>
      </c>
      <c r="N397" s="180">
        <f>N394</f>
        <v>38645</v>
      </c>
      <c r="O397" s="180">
        <f t="shared" si="148"/>
        <v>40000</v>
      </c>
      <c r="P397" s="180">
        <f t="shared" si="148"/>
        <v>30000</v>
      </c>
      <c r="Q397" s="181">
        <f>Q394</f>
        <v>65000</v>
      </c>
      <c r="R397" s="180">
        <f t="shared" si="148"/>
        <v>40000</v>
      </c>
      <c r="S397" s="181">
        <f>S394</f>
        <v>40000</v>
      </c>
      <c r="T397" s="520">
        <f>T394</f>
        <v>40000</v>
      </c>
      <c r="U397" s="387">
        <f>T397/S397</f>
        <v>1</v>
      </c>
      <c r="V397" s="182"/>
      <c r="W397" s="182"/>
      <c r="X397" s="182"/>
    </row>
    <row r="398" spans="10:24" ht="15">
      <c r="J398" s="31"/>
      <c r="K398" s="31"/>
      <c r="L398" s="31"/>
      <c r="M398" s="32"/>
      <c r="N398" s="93"/>
      <c r="O398" s="32"/>
      <c r="P398" s="35"/>
      <c r="Q398" s="206"/>
      <c r="R398" s="184"/>
      <c r="S398" s="140"/>
      <c r="T398" s="507"/>
      <c r="U398" s="366"/>
      <c r="V398" s="207"/>
      <c r="W398" s="207"/>
      <c r="X398" s="207"/>
    </row>
    <row r="399" spans="1:24" ht="15.75">
      <c r="A399" s="7" t="s">
        <v>399</v>
      </c>
      <c r="B399" s="7"/>
      <c r="C399" s="7"/>
      <c r="D399" s="7"/>
      <c r="E399" s="7"/>
      <c r="F399" s="7"/>
      <c r="G399" s="7"/>
      <c r="H399" s="7"/>
      <c r="I399" s="7"/>
      <c r="J399" s="124" t="s">
        <v>178</v>
      </c>
      <c r="K399" s="124" t="s">
        <v>177</v>
      </c>
      <c r="L399" s="124"/>
      <c r="M399" s="15"/>
      <c r="N399" s="213"/>
      <c r="O399" s="15"/>
      <c r="P399" s="15"/>
      <c r="Q399" s="149"/>
      <c r="R399" s="148"/>
      <c r="S399" s="148"/>
      <c r="T399" s="510"/>
      <c r="U399" s="379"/>
      <c r="V399" s="150"/>
      <c r="W399" s="150"/>
      <c r="X399" s="150"/>
    </row>
    <row r="400" spans="1:24" ht="15.75">
      <c r="A400" s="8" t="s">
        <v>439</v>
      </c>
      <c r="B400" s="8"/>
      <c r="C400" s="8"/>
      <c r="D400" s="8"/>
      <c r="E400" s="8"/>
      <c r="F400" s="8"/>
      <c r="G400" s="8"/>
      <c r="H400" s="8"/>
      <c r="I400" s="8">
        <v>1040</v>
      </c>
      <c r="J400" s="8" t="s">
        <v>136</v>
      </c>
      <c r="K400" s="8" t="s">
        <v>179</v>
      </c>
      <c r="L400" s="8"/>
      <c r="M400" s="16"/>
      <c r="N400" s="208"/>
      <c r="O400" s="16"/>
      <c r="P400" s="16"/>
      <c r="Q400" s="143"/>
      <c r="R400" s="142"/>
      <c r="S400" s="142"/>
      <c r="T400" s="508"/>
      <c r="U400" s="377"/>
      <c r="V400" s="144"/>
      <c r="W400" s="144"/>
      <c r="X400" s="144"/>
    </row>
    <row r="401" spans="1:24" ht="15.75">
      <c r="A401" s="60" t="s">
        <v>439</v>
      </c>
      <c r="I401" s="1">
        <v>1040</v>
      </c>
      <c r="J401" s="67">
        <v>3</v>
      </c>
      <c r="K401" s="67" t="s">
        <v>7</v>
      </c>
      <c r="L401" s="67"/>
      <c r="M401" s="81">
        <f aca="true" t="shared" si="149" ref="M401:T402">M402</f>
        <v>0</v>
      </c>
      <c r="N401" s="80">
        <f t="shared" si="149"/>
        <v>20000</v>
      </c>
      <c r="O401" s="81">
        <f t="shared" si="149"/>
        <v>25000</v>
      </c>
      <c r="P401" s="80">
        <f t="shared" si="149"/>
        <v>20000</v>
      </c>
      <c r="Q401" s="127">
        <f t="shared" si="149"/>
        <v>25000</v>
      </c>
      <c r="R401" s="80">
        <f t="shared" si="149"/>
        <v>20000</v>
      </c>
      <c r="S401" s="128">
        <f t="shared" si="149"/>
        <v>22000</v>
      </c>
      <c r="T401" s="503">
        <f t="shared" si="149"/>
        <v>22000</v>
      </c>
      <c r="U401" s="384">
        <f>T401/S401</f>
        <v>1</v>
      </c>
      <c r="V401" s="129">
        <f aca="true" t="shared" si="150" ref="V401:X403">P401/O401*100</f>
        <v>80</v>
      </c>
      <c r="W401" s="129">
        <f t="shared" si="150"/>
        <v>125</v>
      </c>
      <c r="X401" s="129">
        <f t="shared" si="150"/>
        <v>80</v>
      </c>
    </row>
    <row r="402" spans="1:24" ht="15">
      <c r="A402" s="60" t="s">
        <v>439</v>
      </c>
      <c r="I402" s="1">
        <v>1040</v>
      </c>
      <c r="J402" s="23">
        <v>37</v>
      </c>
      <c r="K402" s="23" t="s">
        <v>102</v>
      </c>
      <c r="L402" s="23"/>
      <c r="M402" s="24">
        <f t="shared" si="149"/>
        <v>0</v>
      </c>
      <c r="N402" s="28">
        <f t="shared" si="149"/>
        <v>20000</v>
      </c>
      <c r="O402" s="24">
        <f t="shared" si="149"/>
        <v>25000</v>
      </c>
      <c r="P402" s="28">
        <f t="shared" si="149"/>
        <v>20000</v>
      </c>
      <c r="Q402" s="131">
        <f t="shared" si="149"/>
        <v>25000</v>
      </c>
      <c r="R402" s="247">
        <f t="shared" si="149"/>
        <v>20000</v>
      </c>
      <c r="S402" s="130">
        <f t="shared" si="149"/>
        <v>22000</v>
      </c>
      <c r="T402" s="504">
        <f t="shared" si="149"/>
        <v>22000</v>
      </c>
      <c r="U402" s="385">
        <f>T402/S402</f>
        <v>1</v>
      </c>
      <c r="V402" s="129">
        <f t="shared" si="150"/>
        <v>80</v>
      </c>
      <c r="W402" s="129">
        <f t="shared" si="150"/>
        <v>125</v>
      </c>
      <c r="X402" s="129">
        <f t="shared" si="150"/>
        <v>80</v>
      </c>
    </row>
    <row r="403" spans="1:24" ht="15.75" thickBot="1">
      <c r="A403" s="60" t="s">
        <v>439</v>
      </c>
      <c r="C403" s="1">
        <v>2</v>
      </c>
      <c r="F403" s="1">
        <v>4</v>
      </c>
      <c r="I403" s="1">
        <v>1040</v>
      </c>
      <c r="J403" s="23">
        <v>3721</v>
      </c>
      <c r="K403" s="23" t="s">
        <v>101</v>
      </c>
      <c r="L403" s="23"/>
      <c r="M403" s="24">
        <v>0</v>
      </c>
      <c r="N403" s="28">
        <v>20000</v>
      </c>
      <c r="O403" s="24">
        <v>25000</v>
      </c>
      <c r="P403" s="28">
        <v>20000</v>
      </c>
      <c r="Q403" s="131">
        <v>25000</v>
      </c>
      <c r="R403" s="247">
        <v>20000</v>
      </c>
      <c r="S403" s="130">
        <v>22000</v>
      </c>
      <c r="T403" s="504">
        <v>22000</v>
      </c>
      <c r="U403" s="385">
        <f>T403/S403</f>
        <v>1</v>
      </c>
      <c r="V403" s="129">
        <f t="shared" si="150"/>
        <v>80</v>
      </c>
      <c r="W403" s="129">
        <f t="shared" si="150"/>
        <v>125</v>
      </c>
      <c r="X403" s="129">
        <f t="shared" si="150"/>
        <v>80</v>
      </c>
    </row>
    <row r="404" spans="1:24" ht="16.5" thickBot="1">
      <c r="A404" s="14"/>
      <c r="J404" s="179"/>
      <c r="K404" s="179" t="s">
        <v>316</v>
      </c>
      <c r="L404" s="179"/>
      <c r="M404" s="180">
        <f aca="true" t="shared" si="151" ref="M404:R404">M401</f>
        <v>0</v>
      </c>
      <c r="N404" s="180">
        <f>N401</f>
        <v>20000</v>
      </c>
      <c r="O404" s="180">
        <f t="shared" si="151"/>
        <v>25000</v>
      </c>
      <c r="P404" s="180">
        <f t="shared" si="151"/>
        <v>20000</v>
      </c>
      <c r="Q404" s="181">
        <f>Q401</f>
        <v>25000</v>
      </c>
      <c r="R404" s="180">
        <f t="shared" si="151"/>
        <v>20000</v>
      </c>
      <c r="S404" s="181">
        <f>S401</f>
        <v>22000</v>
      </c>
      <c r="T404" s="520">
        <f>T401</f>
        <v>22000</v>
      </c>
      <c r="U404" s="387">
        <f>T404/S404</f>
        <v>1</v>
      </c>
      <c r="V404" s="182"/>
      <c r="W404" s="182"/>
      <c r="X404" s="182"/>
    </row>
    <row r="405" spans="10:24" ht="16.5" thickBot="1">
      <c r="J405" s="155"/>
      <c r="K405" s="155" t="s">
        <v>323</v>
      </c>
      <c r="L405" s="155"/>
      <c r="M405" s="156">
        <f aca="true" t="shared" si="152" ref="M405:T405">M390+M397+M404</f>
        <v>214402</v>
      </c>
      <c r="N405" s="156">
        <f t="shared" si="152"/>
        <v>78196</v>
      </c>
      <c r="O405" s="156">
        <f t="shared" si="152"/>
        <v>87600</v>
      </c>
      <c r="P405" s="156">
        <f t="shared" si="152"/>
        <v>71829</v>
      </c>
      <c r="Q405" s="157">
        <f t="shared" si="152"/>
        <v>112600</v>
      </c>
      <c r="R405" s="156">
        <f t="shared" si="152"/>
        <v>82000</v>
      </c>
      <c r="S405" s="157">
        <f t="shared" si="152"/>
        <v>87163</v>
      </c>
      <c r="T405" s="512">
        <f t="shared" si="152"/>
        <v>87563</v>
      </c>
      <c r="U405" s="391">
        <f>T405/S405</f>
        <v>1.0045891031745122</v>
      </c>
      <c r="V405" s="158"/>
      <c r="W405" s="158"/>
      <c r="X405" s="158"/>
    </row>
    <row r="406" spans="10:24" ht="15.75" thickTop="1">
      <c r="J406" s="31"/>
      <c r="K406" s="31"/>
      <c r="L406" s="31"/>
      <c r="M406" s="32"/>
      <c r="N406" s="35"/>
      <c r="O406" s="32"/>
      <c r="P406" s="35"/>
      <c r="Q406" s="206"/>
      <c r="R406" s="184"/>
      <c r="S406" s="140"/>
      <c r="T406" s="507"/>
      <c r="U406" s="366"/>
      <c r="V406" s="207"/>
      <c r="W406" s="207"/>
      <c r="X406" s="207"/>
    </row>
    <row r="407" spans="1:24" ht="15.75">
      <c r="A407" s="19"/>
      <c r="B407" s="19"/>
      <c r="C407" s="19"/>
      <c r="D407" s="19"/>
      <c r="E407" s="19"/>
      <c r="F407" s="19"/>
      <c r="G407" s="19"/>
      <c r="H407" s="19"/>
      <c r="I407" s="19"/>
      <c r="J407" s="122" t="s">
        <v>287</v>
      </c>
      <c r="K407" s="122" t="s">
        <v>180</v>
      </c>
      <c r="L407" s="122"/>
      <c r="M407" s="17"/>
      <c r="N407" s="17"/>
      <c r="O407" s="17"/>
      <c r="P407" s="17"/>
      <c r="Q407" s="168"/>
      <c r="R407" s="169"/>
      <c r="S407" s="169"/>
      <c r="T407" s="526"/>
      <c r="U407" s="392"/>
      <c r="V407" s="170"/>
      <c r="W407" s="170"/>
      <c r="X407" s="170"/>
    </row>
    <row r="408" spans="1:24" ht="15.75">
      <c r="A408" s="19"/>
      <c r="B408" s="19"/>
      <c r="C408" s="19"/>
      <c r="D408" s="19"/>
      <c r="E408" s="19"/>
      <c r="F408" s="19"/>
      <c r="G408" s="19"/>
      <c r="H408" s="19"/>
      <c r="I408" s="19">
        <v>800</v>
      </c>
      <c r="J408" s="19" t="s">
        <v>250</v>
      </c>
      <c r="K408" s="19" t="s">
        <v>368</v>
      </c>
      <c r="L408" s="19"/>
      <c r="M408" s="20"/>
      <c r="N408" s="20"/>
      <c r="O408" s="20"/>
      <c r="P408" s="20"/>
      <c r="Q408" s="163"/>
      <c r="R408" s="171"/>
      <c r="S408" s="171"/>
      <c r="T408" s="527"/>
      <c r="U408" s="364"/>
      <c r="V408" s="172"/>
      <c r="W408" s="172"/>
      <c r="X408" s="172"/>
    </row>
    <row r="409" spans="1:24" ht="15.75">
      <c r="A409" s="7" t="s">
        <v>400</v>
      </c>
      <c r="B409" s="7"/>
      <c r="C409" s="7"/>
      <c r="D409" s="7"/>
      <c r="E409" s="7"/>
      <c r="F409" s="7"/>
      <c r="G409" s="7"/>
      <c r="H409" s="7"/>
      <c r="I409" s="7"/>
      <c r="J409" s="124" t="s">
        <v>182</v>
      </c>
      <c r="K409" s="124" t="s">
        <v>181</v>
      </c>
      <c r="L409" s="124"/>
      <c r="M409" s="15"/>
      <c r="N409" s="15"/>
      <c r="O409" s="15"/>
      <c r="P409" s="15"/>
      <c r="Q409" s="149"/>
      <c r="R409" s="148"/>
      <c r="S409" s="148"/>
      <c r="T409" s="510"/>
      <c r="U409" s="379"/>
      <c r="V409" s="150"/>
      <c r="W409" s="150"/>
      <c r="X409" s="150"/>
    </row>
    <row r="410" spans="1:24" ht="15.75">
      <c r="A410" s="8" t="s">
        <v>440</v>
      </c>
      <c r="B410" s="8"/>
      <c r="C410" s="8"/>
      <c r="D410" s="8"/>
      <c r="E410" s="8"/>
      <c r="F410" s="8"/>
      <c r="G410" s="8"/>
      <c r="H410" s="8"/>
      <c r="I410" s="8">
        <v>820</v>
      </c>
      <c r="J410" s="8" t="s">
        <v>136</v>
      </c>
      <c r="K410" s="8" t="s">
        <v>183</v>
      </c>
      <c r="L410" s="8"/>
      <c r="M410" s="16"/>
      <c r="N410" s="16"/>
      <c r="O410" s="16"/>
      <c r="P410" s="16"/>
      <c r="Q410" s="143"/>
      <c r="R410" s="142"/>
      <c r="S410" s="142"/>
      <c r="T410" s="508"/>
      <c r="U410" s="377"/>
      <c r="V410" s="144"/>
      <c r="W410" s="144"/>
      <c r="X410" s="144"/>
    </row>
    <row r="411" spans="1:24" ht="15.75">
      <c r="A411" s="19" t="s">
        <v>440</v>
      </c>
      <c r="I411" s="1">
        <v>820</v>
      </c>
      <c r="J411" s="104">
        <v>3</v>
      </c>
      <c r="K411" s="104" t="s">
        <v>7</v>
      </c>
      <c r="L411" s="104"/>
      <c r="M411" s="81">
        <f aca="true" t="shared" si="153" ref="M411:R411">M412+M416</f>
        <v>40250</v>
      </c>
      <c r="N411" s="80">
        <f>N412+N416</f>
        <v>34000</v>
      </c>
      <c r="O411" s="80">
        <f t="shared" si="153"/>
        <v>35000</v>
      </c>
      <c r="P411" s="80">
        <f t="shared" si="153"/>
        <v>35000</v>
      </c>
      <c r="Q411" s="127">
        <f>Q412+Q416</f>
        <v>45000</v>
      </c>
      <c r="R411" s="80">
        <f t="shared" si="153"/>
        <v>35000</v>
      </c>
      <c r="S411" s="128">
        <f>S412+S416</f>
        <v>50000</v>
      </c>
      <c r="T411" s="503">
        <f>T412+T416</f>
        <v>50000</v>
      </c>
      <c r="U411" s="384">
        <f>T411/S411</f>
        <v>1</v>
      </c>
      <c r="V411" s="129">
        <f aca="true" t="shared" si="154" ref="V411:V417">P411/O411*100</f>
        <v>100</v>
      </c>
      <c r="W411" s="129">
        <f aca="true" t="shared" si="155" ref="W411:W417">Q411/P411*100</f>
        <v>128.57142857142858</v>
      </c>
      <c r="X411" s="129">
        <f aca="true" t="shared" si="156" ref="X411:X417">R411/Q411*100</f>
        <v>77.77777777777779</v>
      </c>
    </row>
    <row r="412" spans="1:24" ht="15" hidden="1">
      <c r="A412" s="19" t="s">
        <v>440</v>
      </c>
      <c r="I412" s="1">
        <v>820</v>
      </c>
      <c r="J412" s="27">
        <v>32</v>
      </c>
      <c r="K412" s="72" t="s">
        <v>38</v>
      </c>
      <c r="L412" s="73"/>
      <c r="M412" s="24">
        <f aca="true" t="shared" si="157" ref="M412:R412">M413+M414</f>
        <v>0</v>
      </c>
      <c r="N412" s="28">
        <f>N413+N414</f>
        <v>0</v>
      </c>
      <c r="O412" s="28">
        <f t="shared" si="157"/>
        <v>0</v>
      </c>
      <c r="P412" s="28">
        <f t="shared" si="157"/>
        <v>0</v>
      </c>
      <c r="Q412" s="131">
        <f>Q413+Q414</f>
        <v>0</v>
      </c>
      <c r="R412" s="80">
        <f t="shared" si="157"/>
        <v>0</v>
      </c>
      <c r="S412" s="130">
        <f>S413+S414</f>
        <v>0</v>
      </c>
      <c r="T412" s="504">
        <f>T413+T414</f>
        <v>0</v>
      </c>
      <c r="U412" s="384" t="e">
        <f aca="true" t="shared" si="158" ref="U412:U417">T412/S412</f>
        <v>#DIV/0!</v>
      </c>
      <c r="V412" s="129" t="e">
        <f t="shared" si="154"/>
        <v>#DIV/0!</v>
      </c>
      <c r="W412" s="129" t="e">
        <f t="shared" si="155"/>
        <v>#DIV/0!</v>
      </c>
      <c r="X412" s="129" t="e">
        <f t="shared" si="156"/>
        <v>#DIV/0!</v>
      </c>
    </row>
    <row r="413" spans="1:24" ht="15" hidden="1">
      <c r="A413" s="19" t="s">
        <v>440</v>
      </c>
      <c r="I413" s="1">
        <v>820</v>
      </c>
      <c r="J413" s="74">
        <v>322</v>
      </c>
      <c r="K413" s="74" t="s">
        <v>93</v>
      </c>
      <c r="L413" s="74"/>
      <c r="M413" s="24">
        <v>0</v>
      </c>
      <c r="N413" s="28">
        <v>0</v>
      </c>
      <c r="O413" s="28">
        <v>0</v>
      </c>
      <c r="P413" s="28">
        <v>0</v>
      </c>
      <c r="Q413" s="131">
        <v>0</v>
      </c>
      <c r="R413" s="80">
        <v>0</v>
      </c>
      <c r="S413" s="130">
        <v>0</v>
      </c>
      <c r="T413" s="504">
        <v>0</v>
      </c>
      <c r="U413" s="384" t="e">
        <f t="shared" si="158"/>
        <v>#DIV/0!</v>
      </c>
      <c r="V413" s="129" t="e">
        <f t="shared" si="154"/>
        <v>#DIV/0!</v>
      </c>
      <c r="W413" s="129" t="e">
        <f t="shared" si="155"/>
        <v>#DIV/0!</v>
      </c>
      <c r="X413" s="129" t="e">
        <f t="shared" si="156"/>
        <v>#DIV/0!</v>
      </c>
    </row>
    <row r="414" spans="1:24" ht="15" hidden="1">
      <c r="A414" s="19" t="s">
        <v>440</v>
      </c>
      <c r="I414" s="1">
        <v>820</v>
      </c>
      <c r="J414" s="74">
        <v>323</v>
      </c>
      <c r="K414" s="74" t="s">
        <v>41</v>
      </c>
      <c r="L414" s="74"/>
      <c r="M414" s="24">
        <v>0</v>
      </c>
      <c r="N414" s="28">
        <v>0</v>
      </c>
      <c r="O414" s="28">
        <v>0</v>
      </c>
      <c r="P414" s="28">
        <v>0</v>
      </c>
      <c r="Q414" s="131">
        <v>0</v>
      </c>
      <c r="R414" s="80">
        <v>0</v>
      </c>
      <c r="S414" s="130">
        <v>0</v>
      </c>
      <c r="T414" s="504">
        <v>0</v>
      </c>
      <c r="U414" s="384" t="e">
        <f t="shared" si="158"/>
        <v>#DIV/0!</v>
      </c>
      <c r="V414" s="129" t="e">
        <f t="shared" si="154"/>
        <v>#DIV/0!</v>
      </c>
      <c r="W414" s="129" t="e">
        <f t="shared" si="155"/>
        <v>#DIV/0!</v>
      </c>
      <c r="X414" s="129" t="e">
        <f t="shared" si="156"/>
        <v>#DIV/0!</v>
      </c>
    </row>
    <row r="415" spans="1:24" ht="15" hidden="1">
      <c r="A415" s="19" t="s">
        <v>440</v>
      </c>
      <c r="I415" s="1">
        <v>820</v>
      </c>
      <c r="J415" s="74">
        <v>329</v>
      </c>
      <c r="K415" s="74" t="s">
        <v>103</v>
      </c>
      <c r="L415" s="74"/>
      <c r="M415" s="24">
        <v>0</v>
      </c>
      <c r="N415" s="28">
        <v>0</v>
      </c>
      <c r="O415" s="28">
        <v>0</v>
      </c>
      <c r="P415" s="28">
        <v>0</v>
      </c>
      <c r="Q415" s="131">
        <v>0</v>
      </c>
      <c r="R415" s="80">
        <v>0</v>
      </c>
      <c r="S415" s="130">
        <v>0</v>
      </c>
      <c r="T415" s="504">
        <v>0</v>
      </c>
      <c r="U415" s="384" t="e">
        <f t="shared" si="158"/>
        <v>#DIV/0!</v>
      </c>
      <c r="V415" s="129" t="e">
        <f t="shared" si="154"/>
        <v>#DIV/0!</v>
      </c>
      <c r="W415" s="129" t="e">
        <f t="shared" si="155"/>
        <v>#DIV/0!</v>
      </c>
      <c r="X415" s="129" t="e">
        <f t="shared" si="156"/>
        <v>#DIV/0!</v>
      </c>
    </row>
    <row r="416" spans="1:24" ht="15">
      <c r="A416" s="19" t="s">
        <v>440</v>
      </c>
      <c r="I416" s="1">
        <v>820</v>
      </c>
      <c r="J416" s="27">
        <v>38</v>
      </c>
      <c r="K416" s="72" t="s">
        <v>259</v>
      </c>
      <c r="L416" s="73"/>
      <c r="M416" s="24">
        <f aca="true" t="shared" si="159" ref="M416:T416">M417</f>
        <v>40250</v>
      </c>
      <c r="N416" s="28">
        <f t="shared" si="159"/>
        <v>34000</v>
      </c>
      <c r="O416" s="28">
        <f t="shared" si="159"/>
        <v>35000</v>
      </c>
      <c r="P416" s="28">
        <f t="shared" si="159"/>
        <v>35000</v>
      </c>
      <c r="Q416" s="131">
        <f t="shared" si="159"/>
        <v>45000</v>
      </c>
      <c r="R416" s="247">
        <f t="shared" si="159"/>
        <v>35000</v>
      </c>
      <c r="S416" s="130">
        <f t="shared" si="159"/>
        <v>50000</v>
      </c>
      <c r="T416" s="504">
        <f t="shared" si="159"/>
        <v>50000</v>
      </c>
      <c r="U416" s="396">
        <f t="shared" si="158"/>
        <v>1</v>
      </c>
      <c r="V416" s="129">
        <f t="shared" si="154"/>
        <v>100</v>
      </c>
      <c r="W416" s="129">
        <f t="shared" si="155"/>
        <v>128.57142857142858</v>
      </c>
      <c r="X416" s="129">
        <f t="shared" si="156"/>
        <v>77.77777777777779</v>
      </c>
    </row>
    <row r="417" spans="1:24" ht="15.75" thickBot="1">
      <c r="A417" s="19" t="s">
        <v>440</v>
      </c>
      <c r="B417" s="1">
        <v>1</v>
      </c>
      <c r="C417" s="1">
        <v>2</v>
      </c>
      <c r="E417" s="1">
        <v>4</v>
      </c>
      <c r="I417" s="1">
        <v>820</v>
      </c>
      <c r="J417" s="27">
        <v>3811</v>
      </c>
      <c r="K417" s="27" t="s">
        <v>236</v>
      </c>
      <c r="L417" s="27"/>
      <c r="M417" s="24">
        <v>40250</v>
      </c>
      <c r="N417" s="28">
        <v>34000</v>
      </c>
      <c r="O417" s="28">
        <v>35000</v>
      </c>
      <c r="P417" s="28">
        <v>35000</v>
      </c>
      <c r="Q417" s="131">
        <v>45000</v>
      </c>
      <c r="R417" s="247">
        <v>35000</v>
      </c>
      <c r="S417" s="130">
        <v>50000</v>
      </c>
      <c r="T417" s="504">
        <v>50000</v>
      </c>
      <c r="U417" s="396">
        <f t="shared" si="158"/>
        <v>1</v>
      </c>
      <c r="V417" s="129">
        <f t="shared" si="154"/>
        <v>100</v>
      </c>
      <c r="W417" s="129">
        <f t="shared" si="155"/>
        <v>128.57142857142858</v>
      </c>
      <c r="X417" s="129">
        <f t="shared" si="156"/>
        <v>77.77777777777779</v>
      </c>
    </row>
    <row r="418" spans="1:24" ht="15.75">
      <c r="A418" s="14"/>
      <c r="J418" s="179"/>
      <c r="K418" s="179" t="s">
        <v>316</v>
      </c>
      <c r="L418" s="179"/>
      <c r="M418" s="180">
        <f aca="true" t="shared" si="160" ref="M418:R418">M411</f>
        <v>40250</v>
      </c>
      <c r="N418" s="180">
        <f>N411</f>
        <v>34000</v>
      </c>
      <c r="O418" s="180">
        <f t="shared" si="160"/>
        <v>35000</v>
      </c>
      <c r="P418" s="180">
        <f t="shared" si="160"/>
        <v>35000</v>
      </c>
      <c r="Q418" s="181">
        <f>Q411</f>
        <v>45000</v>
      </c>
      <c r="R418" s="180">
        <f t="shared" si="160"/>
        <v>35000</v>
      </c>
      <c r="S418" s="181">
        <f>S411</f>
        <v>50000</v>
      </c>
      <c r="T418" s="520">
        <f>T411</f>
        <v>50000</v>
      </c>
      <c r="U418" s="387">
        <f>T418/S418</f>
        <v>1</v>
      </c>
      <c r="V418" s="182"/>
      <c r="W418" s="182"/>
      <c r="X418" s="182"/>
    </row>
    <row r="419" spans="10:24" ht="15">
      <c r="J419" s="31"/>
      <c r="K419" s="31"/>
      <c r="L419" s="31"/>
      <c r="M419" s="32"/>
      <c r="N419" s="35"/>
      <c r="O419" s="32"/>
      <c r="P419" s="35"/>
      <c r="Q419" s="206"/>
      <c r="R419" s="184"/>
      <c r="S419" s="140"/>
      <c r="T419" s="507"/>
      <c r="U419" s="366"/>
      <c r="V419" s="207"/>
      <c r="W419" s="207"/>
      <c r="X419" s="207"/>
    </row>
    <row r="420" spans="1:24" ht="15.75">
      <c r="A420" s="8" t="s">
        <v>441</v>
      </c>
      <c r="B420" s="8"/>
      <c r="C420" s="8"/>
      <c r="D420" s="8"/>
      <c r="E420" s="8"/>
      <c r="F420" s="8"/>
      <c r="G420" s="8"/>
      <c r="H420" s="8"/>
      <c r="I420" s="8">
        <v>820</v>
      </c>
      <c r="J420" s="8" t="s">
        <v>136</v>
      </c>
      <c r="K420" s="8" t="s">
        <v>184</v>
      </c>
      <c r="L420" s="8"/>
      <c r="M420" s="16"/>
      <c r="N420" s="16"/>
      <c r="O420" s="16"/>
      <c r="P420" s="16"/>
      <c r="Q420" s="143"/>
      <c r="R420" s="142"/>
      <c r="S420" s="142"/>
      <c r="T420" s="508"/>
      <c r="U420" s="377"/>
      <c r="V420" s="144"/>
      <c r="W420" s="144"/>
      <c r="X420" s="144"/>
    </row>
    <row r="421" spans="1:24" ht="15.75">
      <c r="A421" s="60" t="s">
        <v>441</v>
      </c>
      <c r="I421" s="1">
        <v>820</v>
      </c>
      <c r="J421" s="67">
        <v>3</v>
      </c>
      <c r="K421" s="67" t="s">
        <v>7</v>
      </c>
      <c r="L421" s="67"/>
      <c r="M421" s="81">
        <f aca="true" t="shared" si="161" ref="M421:T422">M422</f>
        <v>0</v>
      </c>
      <c r="N421" s="80">
        <f t="shared" si="161"/>
        <v>5000</v>
      </c>
      <c r="O421" s="81">
        <f t="shared" si="161"/>
        <v>5000</v>
      </c>
      <c r="P421" s="80">
        <f t="shared" si="161"/>
        <v>5000</v>
      </c>
      <c r="Q421" s="127">
        <f t="shared" si="161"/>
        <v>10000</v>
      </c>
      <c r="R421" s="80">
        <f t="shared" si="161"/>
        <v>5000</v>
      </c>
      <c r="S421" s="128">
        <f t="shared" si="161"/>
        <v>8000</v>
      </c>
      <c r="T421" s="503">
        <f t="shared" si="161"/>
        <v>8000</v>
      </c>
      <c r="U421" s="384">
        <f>T421/S421</f>
        <v>1</v>
      </c>
      <c r="V421" s="129">
        <f aca="true" t="shared" si="162" ref="V421:X423">P421/O421*100</f>
        <v>100</v>
      </c>
      <c r="W421" s="129">
        <f t="shared" si="162"/>
        <v>200</v>
      </c>
      <c r="X421" s="129">
        <f t="shared" si="162"/>
        <v>50</v>
      </c>
    </row>
    <row r="422" spans="1:24" ht="15">
      <c r="A422" s="60" t="s">
        <v>441</v>
      </c>
      <c r="I422" s="1">
        <v>820</v>
      </c>
      <c r="J422" s="23">
        <v>38</v>
      </c>
      <c r="K422" s="23" t="s">
        <v>49</v>
      </c>
      <c r="L422" s="23"/>
      <c r="M422" s="24">
        <f t="shared" si="161"/>
        <v>0</v>
      </c>
      <c r="N422" s="28">
        <f t="shared" si="161"/>
        <v>5000</v>
      </c>
      <c r="O422" s="24">
        <f t="shared" si="161"/>
        <v>5000</v>
      </c>
      <c r="P422" s="28">
        <f t="shared" si="161"/>
        <v>5000</v>
      </c>
      <c r="Q422" s="131">
        <f t="shared" si="161"/>
        <v>10000</v>
      </c>
      <c r="R422" s="247">
        <f t="shared" si="161"/>
        <v>5000</v>
      </c>
      <c r="S422" s="130">
        <f t="shared" si="161"/>
        <v>8000</v>
      </c>
      <c r="T422" s="504">
        <f t="shared" si="161"/>
        <v>8000</v>
      </c>
      <c r="U422" s="396">
        <f>T422/S422</f>
        <v>1</v>
      </c>
      <c r="V422" s="129">
        <f t="shared" si="162"/>
        <v>100</v>
      </c>
      <c r="W422" s="129">
        <f t="shared" si="162"/>
        <v>200</v>
      </c>
      <c r="X422" s="129">
        <f t="shared" si="162"/>
        <v>50</v>
      </c>
    </row>
    <row r="423" spans="1:24" ht="15.75" thickBot="1">
      <c r="A423" s="60" t="s">
        <v>441</v>
      </c>
      <c r="B423" s="1">
        <v>1</v>
      </c>
      <c r="C423" s="1">
        <v>2</v>
      </c>
      <c r="E423" s="1">
        <v>4</v>
      </c>
      <c r="I423" s="1">
        <v>820</v>
      </c>
      <c r="J423" s="66">
        <v>381</v>
      </c>
      <c r="K423" s="225" t="s">
        <v>50</v>
      </c>
      <c r="L423" s="226"/>
      <c r="M423" s="24">
        <v>0</v>
      </c>
      <c r="N423" s="28">
        <v>5000</v>
      </c>
      <c r="O423" s="24">
        <v>5000</v>
      </c>
      <c r="P423" s="28">
        <v>5000</v>
      </c>
      <c r="Q423" s="131">
        <v>10000</v>
      </c>
      <c r="R423" s="247">
        <v>5000</v>
      </c>
      <c r="S423" s="130">
        <v>8000</v>
      </c>
      <c r="T423" s="504">
        <v>8000</v>
      </c>
      <c r="U423" s="396">
        <f>T423/S423</f>
        <v>1</v>
      </c>
      <c r="V423" s="129">
        <f t="shared" si="162"/>
        <v>100</v>
      </c>
      <c r="W423" s="129">
        <f t="shared" si="162"/>
        <v>200</v>
      </c>
      <c r="X423" s="129">
        <f t="shared" si="162"/>
        <v>50</v>
      </c>
    </row>
    <row r="424" spans="1:24" ht="15.75">
      <c r="A424" s="14"/>
      <c r="J424" s="179"/>
      <c r="K424" s="179" t="s">
        <v>316</v>
      </c>
      <c r="L424" s="179"/>
      <c r="M424" s="180">
        <f aca="true" t="shared" si="163" ref="M424:R424">M421</f>
        <v>0</v>
      </c>
      <c r="N424" s="180">
        <f>N421</f>
        <v>5000</v>
      </c>
      <c r="O424" s="180">
        <f t="shared" si="163"/>
        <v>5000</v>
      </c>
      <c r="P424" s="180">
        <f t="shared" si="163"/>
        <v>5000</v>
      </c>
      <c r="Q424" s="181">
        <f>Q421</f>
        <v>10000</v>
      </c>
      <c r="R424" s="180">
        <f t="shared" si="163"/>
        <v>5000</v>
      </c>
      <c r="S424" s="181">
        <f>S421</f>
        <v>8000</v>
      </c>
      <c r="T424" s="520">
        <f>T421</f>
        <v>8000</v>
      </c>
      <c r="U424" s="387">
        <f>T424/S424</f>
        <v>1</v>
      </c>
      <c r="V424" s="182"/>
      <c r="W424" s="182"/>
      <c r="X424" s="182"/>
    </row>
    <row r="425" spans="10:24" ht="15">
      <c r="J425" s="224"/>
      <c r="K425" s="224"/>
      <c r="L425" s="224"/>
      <c r="M425" s="32"/>
      <c r="N425" s="35"/>
      <c r="O425" s="32"/>
      <c r="P425" s="35"/>
      <c r="Q425" s="206"/>
      <c r="R425" s="184"/>
      <c r="S425" s="140"/>
      <c r="T425" s="507"/>
      <c r="U425" s="366"/>
      <c r="V425" s="207"/>
      <c r="W425" s="207"/>
      <c r="X425" s="207"/>
    </row>
    <row r="426" spans="1:24" ht="15.75">
      <c r="A426" s="8" t="s">
        <v>442</v>
      </c>
      <c r="B426" s="8"/>
      <c r="C426" s="8"/>
      <c r="D426" s="8"/>
      <c r="E426" s="8"/>
      <c r="F426" s="8"/>
      <c r="G426" s="8"/>
      <c r="H426" s="8"/>
      <c r="I426" s="8">
        <v>840</v>
      </c>
      <c r="J426" s="8" t="s">
        <v>136</v>
      </c>
      <c r="K426" s="8" t="s">
        <v>185</v>
      </c>
      <c r="L426" s="8"/>
      <c r="M426" s="16"/>
      <c r="N426" s="16"/>
      <c r="O426" s="16"/>
      <c r="P426" s="16"/>
      <c r="Q426" s="143"/>
      <c r="R426" s="142"/>
      <c r="S426" s="242"/>
      <c r="T426" s="508"/>
      <c r="U426" s="399"/>
      <c r="V426" s="144"/>
      <c r="W426" s="144"/>
      <c r="X426" s="144"/>
    </row>
    <row r="427" spans="1:24" ht="15.75">
      <c r="A427" s="19" t="s">
        <v>442</v>
      </c>
      <c r="I427" s="1">
        <v>840</v>
      </c>
      <c r="J427" s="67">
        <v>3</v>
      </c>
      <c r="K427" s="67" t="s">
        <v>7</v>
      </c>
      <c r="L427" s="67"/>
      <c r="M427" s="81">
        <f aca="true" t="shared" si="164" ref="M427:T428">M428</f>
        <v>21004</v>
      </c>
      <c r="N427" s="80">
        <f t="shared" si="164"/>
        <v>10000</v>
      </c>
      <c r="O427" s="80">
        <f t="shared" si="164"/>
        <v>10000</v>
      </c>
      <c r="P427" s="80">
        <f t="shared" si="164"/>
        <v>10000</v>
      </c>
      <c r="Q427" s="127">
        <f t="shared" si="164"/>
        <v>20000</v>
      </c>
      <c r="R427" s="80">
        <f t="shared" si="164"/>
        <v>10000</v>
      </c>
      <c r="S427" s="128">
        <f t="shared" si="164"/>
        <v>25000</v>
      </c>
      <c r="T427" s="503">
        <f t="shared" si="164"/>
        <v>25000</v>
      </c>
      <c r="U427" s="384">
        <f>T427/S427</f>
        <v>1</v>
      </c>
      <c r="V427" s="129">
        <f aca="true" t="shared" si="165" ref="V427:X429">P427/O427*100</f>
        <v>100</v>
      </c>
      <c r="W427" s="129">
        <f t="shared" si="165"/>
        <v>200</v>
      </c>
      <c r="X427" s="129">
        <f t="shared" si="165"/>
        <v>50</v>
      </c>
    </row>
    <row r="428" spans="1:24" ht="15">
      <c r="A428" s="19" t="s">
        <v>442</v>
      </c>
      <c r="I428" s="1">
        <v>840</v>
      </c>
      <c r="J428" s="23">
        <v>38</v>
      </c>
      <c r="K428" s="23" t="s">
        <v>49</v>
      </c>
      <c r="L428" s="23"/>
      <c r="M428" s="24">
        <f t="shared" si="164"/>
        <v>21004</v>
      </c>
      <c r="N428" s="28">
        <f t="shared" si="164"/>
        <v>10000</v>
      </c>
      <c r="O428" s="28">
        <f t="shared" si="164"/>
        <v>10000</v>
      </c>
      <c r="P428" s="28">
        <f t="shared" si="164"/>
        <v>10000</v>
      </c>
      <c r="Q428" s="131">
        <f t="shared" si="164"/>
        <v>20000</v>
      </c>
      <c r="R428" s="247">
        <f t="shared" si="164"/>
        <v>10000</v>
      </c>
      <c r="S428" s="130">
        <f>S429+S430</f>
        <v>25000</v>
      </c>
      <c r="T428" s="504">
        <f>T429+T430</f>
        <v>25000</v>
      </c>
      <c r="U428" s="396">
        <f>T428/S428</f>
        <v>1</v>
      </c>
      <c r="V428" s="129">
        <f t="shared" si="165"/>
        <v>100</v>
      </c>
      <c r="W428" s="129">
        <f t="shared" si="165"/>
        <v>200</v>
      </c>
      <c r="X428" s="129">
        <f t="shared" si="165"/>
        <v>50</v>
      </c>
    </row>
    <row r="429" spans="1:24" ht="15.75" thickBot="1">
      <c r="A429" s="19" t="s">
        <v>442</v>
      </c>
      <c r="B429" s="1">
        <v>1</v>
      </c>
      <c r="C429" s="1">
        <v>2</v>
      </c>
      <c r="E429" s="1">
        <v>4</v>
      </c>
      <c r="I429" s="1">
        <v>840</v>
      </c>
      <c r="J429" s="23">
        <v>3811</v>
      </c>
      <c r="K429" s="23" t="s">
        <v>236</v>
      </c>
      <c r="L429" s="23"/>
      <c r="M429" s="24">
        <v>21004</v>
      </c>
      <c r="N429" s="28">
        <v>10000</v>
      </c>
      <c r="O429" s="28">
        <v>10000</v>
      </c>
      <c r="P429" s="28">
        <v>10000</v>
      </c>
      <c r="Q429" s="131">
        <v>20000</v>
      </c>
      <c r="R429" s="247">
        <v>10000</v>
      </c>
      <c r="S429" s="130">
        <v>25000</v>
      </c>
      <c r="T429" s="504">
        <v>25000</v>
      </c>
      <c r="U429" s="396">
        <f>T429/S429</f>
        <v>1</v>
      </c>
      <c r="V429" s="129">
        <f t="shared" si="165"/>
        <v>100</v>
      </c>
      <c r="W429" s="129">
        <f t="shared" si="165"/>
        <v>200</v>
      </c>
      <c r="X429" s="129">
        <f t="shared" si="165"/>
        <v>50</v>
      </c>
    </row>
    <row r="430" spans="1:24" ht="15.75" hidden="1" thickBot="1">
      <c r="A430" s="19"/>
      <c r="J430" s="55">
        <v>3811</v>
      </c>
      <c r="K430" s="55" t="s">
        <v>591</v>
      </c>
      <c r="L430" s="55"/>
      <c r="M430" s="56"/>
      <c r="N430" s="58"/>
      <c r="O430" s="58"/>
      <c r="P430" s="58"/>
      <c r="Q430" s="191"/>
      <c r="R430" s="189">
        <v>0</v>
      </c>
      <c r="S430" s="190">
        <v>0</v>
      </c>
      <c r="T430" s="522">
        <v>0</v>
      </c>
      <c r="U430" s="385" t="e">
        <f>S430/R430</f>
        <v>#DIV/0!</v>
      </c>
      <c r="V430" s="134"/>
      <c r="W430" s="134"/>
      <c r="X430" s="134"/>
    </row>
    <row r="431" spans="1:24" ht="15.75">
      <c r="A431" s="14"/>
      <c r="J431" s="179"/>
      <c r="K431" s="179" t="s">
        <v>316</v>
      </c>
      <c r="L431" s="179"/>
      <c r="M431" s="180">
        <f aca="true" t="shared" si="166" ref="M431:R431">M427</f>
        <v>21004</v>
      </c>
      <c r="N431" s="180">
        <f>N427</f>
        <v>10000</v>
      </c>
      <c r="O431" s="180">
        <f t="shared" si="166"/>
        <v>10000</v>
      </c>
      <c r="P431" s="180">
        <f t="shared" si="166"/>
        <v>10000</v>
      </c>
      <c r="Q431" s="181">
        <f>Q427</f>
        <v>20000</v>
      </c>
      <c r="R431" s="180">
        <f t="shared" si="166"/>
        <v>10000</v>
      </c>
      <c r="S431" s="181">
        <f>S427</f>
        <v>25000</v>
      </c>
      <c r="T431" s="520">
        <f>T427</f>
        <v>25000</v>
      </c>
      <c r="U431" s="387">
        <f>T431/S431</f>
        <v>1</v>
      </c>
      <c r="V431" s="182"/>
      <c r="W431" s="182"/>
      <c r="X431" s="182"/>
    </row>
    <row r="432" spans="10:24" ht="15">
      <c r="J432" s="31"/>
      <c r="K432" s="31"/>
      <c r="L432" s="31"/>
      <c r="M432" s="32"/>
      <c r="N432" s="35"/>
      <c r="O432" s="32"/>
      <c r="P432" s="35"/>
      <c r="Q432" s="206"/>
      <c r="R432" s="184"/>
      <c r="S432" s="140"/>
      <c r="T432" s="507"/>
      <c r="U432" s="366"/>
      <c r="V432" s="207"/>
      <c r="W432" s="207"/>
      <c r="X432" s="207"/>
    </row>
    <row r="433" spans="1:24" ht="15.75">
      <c r="A433" s="7" t="s">
        <v>401</v>
      </c>
      <c r="B433" s="7"/>
      <c r="C433" s="7"/>
      <c r="D433" s="7"/>
      <c r="E433" s="7"/>
      <c r="F433" s="7"/>
      <c r="G433" s="7"/>
      <c r="H433" s="7"/>
      <c r="I433" s="7"/>
      <c r="J433" s="124" t="s">
        <v>189</v>
      </c>
      <c r="K433" s="124" t="s">
        <v>360</v>
      </c>
      <c r="L433" s="124"/>
      <c r="M433" s="15"/>
      <c r="N433" s="15"/>
      <c r="O433" s="15"/>
      <c r="P433" s="15"/>
      <c r="Q433" s="149"/>
      <c r="R433" s="148"/>
      <c r="S433" s="148"/>
      <c r="T433" s="510"/>
      <c r="U433" s="379"/>
      <c r="V433" s="150"/>
      <c r="W433" s="150"/>
      <c r="X433" s="150"/>
    </row>
    <row r="434" spans="1:25" s="19" customFormat="1" ht="15.75">
      <c r="A434" s="8" t="s">
        <v>443</v>
      </c>
      <c r="B434" s="8"/>
      <c r="C434" s="8"/>
      <c r="D434" s="8"/>
      <c r="E434" s="8"/>
      <c r="F434" s="8"/>
      <c r="G434" s="8"/>
      <c r="H434" s="8"/>
      <c r="I434" s="8">
        <v>1080</v>
      </c>
      <c r="J434" s="8" t="s">
        <v>89</v>
      </c>
      <c r="K434" s="8" t="s">
        <v>248</v>
      </c>
      <c r="L434" s="8"/>
      <c r="M434" s="16"/>
      <c r="N434" s="16"/>
      <c r="O434" s="16"/>
      <c r="P434" s="16"/>
      <c r="Q434" s="143"/>
      <c r="R434" s="142"/>
      <c r="S434" s="142"/>
      <c r="T434" s="508"/>
      <c r="U434" s="377"/>
      <c r="V434" s="144"/>
      <c r="W434" s="144"/>
      <c r="X434" s="144"/>
      <c r="Y434" s="172"/>
    </row>
    <row r="435" spans="1:25" s="19" customFormat="1" ht="15.75">
      <c r="A435" s="19" t="s">
        <v>443</v>
      </c>
      <c r="I435" s="19">
        <v>1080</v>
      </c>
      <c r="J435" s="104">
        <v>3</v>
      </c>
      <c r="K435" s="104" t="s">
        <v>7</v>
      </c>
      <c r="L435" s="27"/>
      <c r="M435" s="80">
        <f aca="true" t="shared" si="167" ref="M435:T436">M436</f>
        <v>0</v>
      </c>
      <c r="N435" s="80">
        <f t="shared" si="167"/>
        <v>1500</v>
      </c>
      <c r="O435" s="80">
        <f t="shared" si="167"/>
        <v>1500</v>
      </c>
      <c r="P435" s="80">
        <f t="shared" si="167"/>
        <v>1500</v>
      </c>
      <c r="Q435" s="127">
        <f t="shared" si="167"/>
        <v>4000</v>
      </c>
      <c r="R435" s="80">
        <f t="shared" si="167"/>
        <v>1500</v>
      </c>
      <c r="S435" s="128">
        <f t="shared" si="167"/>
        <v>0</v>
      </c>
      <c r="T435" s="503">
        <f t="shared" si="167"/>
        <v>0</v>
      </c>
      <c r="U435" s="384">
        <f>S435/R435</f>
        <v>0</v>
      </c>
      <c r="V435" s="129">
        <f aca="true" t="shared" si="168" ref="V435:X437">P435/O435*100</f>
        <v>100</v>
      </c>
      <c r="W435" s="129">
        <f t="shared" si="168"/>
        <v>266.66666666666663</v>
      </c>
      <c r="X435" s="129">
        <f t="shared" si="168"/>
        <v>37.5</v>
      </c>
      <c r="Y435" s="172"/>
    </row>
    <row r="436" spans="1:25" s="19" customFormat="1" ht="15">
      <c r="A436" s="19" t="s">
        <v>443</v>
      </c>
      <c r="I436" s="19">
        <v>1080</v>
      </c>
      <c r="J436" s="27">
        <v>38</v>
      </c>
      <c r="K436" s="27" t="s">
        <v>49</v>
      </c>
      <c r="L436" s="27"/>
      <c r="M436" s="28">
        <v>0</v>
      </c>
      <c r="N436" s="28">
        <f>N437</f>
        <v>1500</v>
      </c>
      <c r="O436" s="28">
        <f>O437</f>
        <v>1500</v>
      </c>
      <c r="P436" s="28">
        <f>P437</f>
        <v>1500</v>
      </c>
      <c r="Q436" s="131">
        <f t="shared" si="167"/>
        <v>4000</v>
      </c>
      <c r="R436" s="247">
        <f t="shared" si="167"/>
        <v>1500</v>
      </c>
      <c r="S436" s="130">
        <f t="shared" si="167"/>
        <v>0</v>
      </c>
      <c r="T436" s="504">
        <f t="shared" si="167"/>
        <v>0</v>
      </c>
      <c r="U436" s="385">
        <f>S436/R436</f>
        <v>0</v>
      </c>
      <c r="V436" s="129">
        <f t="shared" si="168"/>
        <v>100</v>
      </c>
      <c r="W436" s="129">
        <f t="shared" si="168"/>
        <v>266.66666666666663</v>
      </c>
      <c r="X436" s="129">
        <f t="shared" si="168"/>
        <v>37.5</v>
      </c>
      <c r="Y436" s="172"/>
    </row>
    <row r="437" spans="1:25" s="19" customFormat="1" ht="15.75" thickBot="1">
      <c r="A437" s="19" t="s">
        <v>443</v>
      </c>
      <c r="B437" s="19">
        <v>1</v>
      </c>
      <c r="C437" s="19">
        <v>2</v>
      </c>
      <c r="E437" s="19">
        <v>4</v>
      </c>
      <c r="I437" s="19">
        <v>1080</v>
      </c>
      <c r="J437" s="57">
        <v>3811</v>
      </c>
      <c r="K437" s="57" t="s">
        <v>236</v>
      </c>
      <c r="L437" s="57"/>
      <c r="M437" s="58">
        <v>0</v>
      </c>
      <c r="N437" s="58">
        <v>1500</v>
      </c>
      <c r="O437" s="58">
        <v>1500</v>
      </c>
      <c r="P437" s="58">
        <v>1500</v>
      </c>
      <c r="Q437" s="131">
        <v>4000</v>
      </c>
      <c r="R437" s="460">
        <v>1500</v>
      </c>
      <c r="S437" s="130">
        <v>0</v>
      </c>
      <c r="T437" s="504">
        <v>0</v>
      </c>
      <c r="U437" s="385">
        <f>S437/R437</f>
        <v>0</v>
      </c>
      <c r="V437" s="129">
        <f t="shared" si="168"/>
        <v>100</v>
      </c>
      <c r="W437" s="129">
        <f t="shared" si="168"/>
        <v>266.66666666666663</v>
      </c>
      <c r="X437" s="129">
        <f t="shared" si="168"/>
        <v>37.5</v>
      </c>
      <c r="Y437" s="172"/>
    </row>
    <row r="438" spans="1:24" ht="16.5" thickBot="1">
      <c r="A438" s="14"/>
      <c r="J438" s="179"/>
      <c r="K438" s="179" t="s">
        <v>316</v>
      </c>
      <c r="L438" s="179"/>
      <c r="M438" s="180">
        <f aca="true" t="shared" si="169" ref="M438:R438">M435</f>
        <v>0</v>
      </c>
      <c r="N438" s="180">
        <f>N435</f>
        <v>1500</v>
      </c>
      <c r="O438" s="180">
        <f t="shared" si="169"/>
        <v>1500</v>
      </c>
      <c r="P438" s="180">
        <f t="shared" si="169"/>
        <v>1500</v>
      </c>
      <c r="Q438" s="181">
        <f>Q435</f>
        <v>4000</v>
      </c>
      <c r="R438" s="180">
        <f t="shared" si="169"/>
        <v>1500</v>
      </c>
      <c r="S438" s="181">
        <f>S435</f>
        <v>0</v>
      </c>
      <c r="T438" s="520">
        <f>T435</f>
        <v>0</v>
      </c>
      <c r="U438" s="387">
        <f>S438/R438</f>
        <v>0</v>
      </c>
      <c r="V438" s="182"/>
      <c r="W438" s="182"/>
      <c r="X438" s="182"/>
    </row>
    <row r="439" spans="10:24" ht="16.5" thickBot="1">
      <c r="J439" s="155"/>
      <c r="K439" s="155" t="s">
        <v>324</v>
      </c>
      <c r="L439" s="155"/>
      <c r="M439" s="156">
        <f aca="true" t="shared" si="170" ref="M439:T439">M418+M424+M431+M438</f>
        <v>61254</v>
      </c>
      <c r="N439" s="156">
        <f t="shared" si="170"/>
        <v>50500</v>
      </c>
      <c r="O439" s="156">
        <f t="shared" si="170"/>
        <v>51500</v>
      </c>
      <c r="P439" s="156">
        <f t="shared" si="170"/>
        <v>51500</v>
      </c>
      <c r="Q439" s="157">
        <f t="shared" si="170"/>
        <v>79000</v>
      </c>
      <c r="R439" s="156">
        <f t="shared" si="170"/>
        <v>51500</v>
      </c>
      <c r="S439" s="157">
        <f t="shared" si="170"/>
        <v>83000</v>
      </c>
      <c r="T439" s="512">
        <f t="shared" si="170"/>
        <v>83000</v>
      </c>
      <c r="U439" s="391">
        <f>S439/R439</f>
        <v>1.6116504854368932</v>
      </c>
      <c r="V439" s="158"/>
      <c r="W439" s="158"/>
      <c r="X439" s="158"/>
    </row>
    <row r="440" spans="10:25" s="19" customFormat="1" ht="15.75" thickTop="1">
      <c r="J440" s="33"/>
      <c r="K440" s="33"/>
      <c r="L440" s="34"/>
      <c r="M440" s="35"/>
      <c r="N440" s="35"/>
      <c r="O440" s="35"/>
      <c r="P440" s="35"/>
      <c r="Q440" s="140"/>
      <c r="R440" s="108"/>
      <c r="S440" s="140"/>
      <c r="T440" s="507"/>
      <c r="U440" s="366"/>
      <c r="V440" s="141"/>
      <c r="W440" s="141"/>
      <c r="X440" s="141"/>
      <c r="Y440" s="172"/>
    </row>
    <row r="441" spans="1:24" ht="15.75">
      <c r="A441" s="19"/>
      <c r="B441" s="19"/>
      <c r="C441" s="19"/>
      <c r="D441" s="19"/>
      <c r="E441" s="19"/>
      <c r="F441" s="19"/>
      <c r="G441" s="19"/>
      <c r="H441" s="19"/>
      <c r="I441" s="19"/>
      <c r="J441" s="122" t="s">
        <v>325</v>
      </c>
      <c r="K441" s="122" t="s">
        <v>186</v>
      </c>
      <c r="L441" s="122"/>
      <c r="M441" s="169"/>
      <c r="N441" s="169"/>
      <c r="O441" s="169"/>
      <c r="P441" s="169"/>
      <c r="Q441" s="168"/>
      <c r="R441" s="169"/>
      <c r="S441" s="169"/>
      <c r="T441" s="526"/>
      <c r="U441" s="392"/>
      <c r="V441" s="170"/>
      <c r="W441" s="170"/>
      <c r="X441" s="170"/>
    </row>
    <row r="442" spans="1:25" ht="15.75">
      <c r="A442" s="19"/>
      <c r="B442" s="19"/>
      <c r="C442" s="19"/>
      <c r="D442" s="19"/>
      <c r="E442" s="19"/>
      <c r="F442" s="19"/>
      <c r="G442" s="19"/>
      <c r="H442" s="19"/>
      <c r="I442" s="19">
        <v>800</v>
      </c>
      <c r="J442" s="19" t="s">
        <v>250</v>
      </c>
      <c r="K442" s="19" t="s">
        <v>251</v>
      </c>
      <c r="L442" s="19"/>
      <c r="M442" s="20"/>
      <c r="N442" s="20"/>
      <c r="O442" s="20"/>
      <c r="P442" s="20"/>
      <c r="Q442" s="163"/>
      <c r="R442" s="171"/>
      <c r="S442" s="171"/>
      <c r="T442" s="527"/>
      <c r="U442" s="364"/>
      <c r="V442" s="172"/>
      <c r="W442" s="172"/>
      <c r="X442" s="172"/>
      <c r="Y442" s="172"/>
    </row>
    <row r="443" spans="1:24" ht="15.75">
      <c r="A443" s="7" t="s">
        <v>402</v>
      </c>
      <c r="B443" s="7"/>
      <c r="C443" s="7"/>
      <c r="D443" s="7"/>
      <c r="E443" s="7"/>
      <c r="F443" s="7"/>
      <c r="G443" s="7"/>
      <c r="H443" s="7"/>
      <c r="I443" s="7"/>
      <c r="J443" s="124" t="s">
        <v>193</v>
      </c>
      <c r="K443" s="124" t="s">
        <v>188</v>
      </c>
      <c r="L443" s="124"/>
      <c r="M443" s="15"/>
      <c r="N443" s="15"/>
      <c r="O443" s="15"/>
      <c r="P443" s="15"/>
      <c r="Q443" s="149"/>
      <c r="R443" s="148"/>
      <c r="S443" s="148"/>
      <c r="T443" s="510"/>
      <c r="U443" s="379"/>
      <c r="V443" s="150"/>
      <c r="W443" s="150"/>
      <c r="X443" s="150"/>
    </row>
    <row r="444" spans="1:24" ht="15.75">
      <c r="A444" s="8" t="s">
        <v>444</v>
      </c>
      <c r="B444" s="8"/>
      <c r="C444" s="8"/>
      <c r="D444" s="8"/>
      <c r="E444" s="8"/>
      <c r="F444" s="8"/>
      <c r="G444" s="8"/>
      <c r="H444" s="8"/>
      <c r="I444" s="8">
        <v>810</v>
      </c>
      <c r="J444" s="8" t="s">
        <v>134</v>
      </c>
      <c r="K444" s="8" t="s">
        <v>190</v>
      </c>
      <c r="L444" s="8"/>
      <c r="M444" s="16"/>
      <c r="N444" s="16"/>
      <c r="O444" s="16"/>
      <c r="P444" s="16"/>
      <c r="Q444" s="143"/>
      <c r="R444" s="142"/>
      <c r="S444" s="142"/>
      <c r="T444" s="508"/>
      <c r="U444" s="377"/>
      <c r="V444" s="144"/>
      <c r="W444" s="144"/>
      <c r="X444" s="144"/>
    </row>
    <row r="445" spans="1:24" ht="15.75">
      <c r="A445" s="19" t="s">
        <v>444</v>
      </c>
      <c r="I445" s="1">
        <v>810</v>
      </c>
      <c r="J445" s="67">
        <v>3</v>
      </c>
      <c r="K445" s="67" t="s">
        <v>7</v>
      </c>
      <c r="L445" s="67"/>
      <c r="M445" s="81">
        <f aca="true" t="shared" si="171" ref="M445:R445">M446+M450</f>
        <v>22040</v>
      </c>
      <c r="N445" s="80">
        <f>N446+N450</f>
        <v>58395</v>
      </c>
      <c r="O445" s="80">
        <f t="shared" si="171"/>
        <v>48000</v>
      </c>
      <c r="P445" s="80">
        <f t="shared" si="171"/>
        <v>43000</v>
      </c>
      <c r="Q445" s="127">
        <f>Q446+Q450</f>
        <v>52000</v>
      </c>
      <c r="R445" s="80">
        <f t="shared" si="171"/>
        <v>45000</v>
      </c>
      <c r="S445" s="128">
        <f>S446+S450</f>
        <v>55000</v>
      </c>
      <c r="T445" s="503">
        <f>T446+T450</f>
        <v>55000</v>
      </c>
      <c r="U445" s="384">
        <f>T445/S445</f>
        <v>1</v>
      </c>
      <c r="V445" s="129">
        <f aca="true" t="shared" si="172" ref="V445:V451">P445/O445*100</f>
        <v>89.58333333333334</v>
      </c>
      <c r="W445" s="129">
        <f aca="true" t="shared" si="173" ref="W445:W451">Q445/P445*100</f>
        <v>120.93023255813952</v>
      </c>
      <c r="X445" s="129">
        <f aca="true" t="shared" si="174" ref="X445:X451">R445/Q445*100</f>
        <v>86.53846153846155</v>
      </c>
    </row>
    <row r="446" spans="1:24" ht="15">
      <c r="A446" s="19" t="s">
        <v>444</v>
      </c>
      <c r="I446" s="1">
        <v>810</v>
      </c>
      <c r="J446" s="23">
        <v>32</v>
      </c>
      <c r="K446" s="30" t="s">
        <v>38</v>
      </c>
      <c r="L446" s="29"/>
      <c r="M446" s="24">
        <f>M448</f>
        <v>0</v>
      </c>
      <c r="N446" s="28">
        <f>N448+N447</f>
        <v>25395</v>
      </c>
      <c r="O446" s="28">
        <f>O448</f>
        <v>8000</v>
      </c>
      <c r="P446" s="28">
        <f>P448+P447</f>
        <v>3000</v>
      </c>
      <c r="Q446" s="131">
        <f>Q448</f>
        <v>12000</v>
      </c>
      <c r="R446" s="247">
        <f>R448</f>
        <v>5000</v>
      </c>
      <c r="S446" s="130">
        <f>S448</f>
        <v>15000</v>
      </c>
      <c r="T446" s="504">
        <f>T448</f>
        <v>15000</v>
      </c>
      <c r="U446" s="396">
        <f aca="true" t="shared" si="175" ref="U446:U451">T446/S446</f>
        <v>1</v>
      </c>
      <c r="V446" s="129">
        <f t="shared" si="172"/>
        <v>37.5</v>
      </c>
      <c r="W446" s="129">
        <f t="shared" si="173"/>
        <v>400</v>
      </c>
      <c r="X446" s="129">
        <f t="shared" si="174"/>
        <v>41.66666666666667</v>
      </c>
    </row>
    <row r="447" spans="1:24" ht="15" hidden="1">
      <c r="A447" s="19" t="s">
        <v>444</v>
      </c>
      <c r="I447" s="1">
        <v>810</v>
      </c>
      <c r="J447" s="23">
        <v>32251</v>
      </c>
      <c r="K447" s="30" t="s">
        <v>384</v>
      </c>
      <c r="L447" s="29"/>
      <c r="M447" s="24"/>
      <c r="N447" s="28">
        <v>10402</v>
      </c>
      <c r="O447" s="28">
        <v>0</v>
      </c>
      <c r="P447" s="28">
        <v>0</v>
      </c>
      <c r="Q447" s="131">
        <v>0</v>
      </c>
      <c r="R447" s="247">
        <v>0</v>
      </c>
      <c r="S447" s="130">
        <v>0</v>
      </c>
      <c r="T447" s="504">
        <v>0</v>
      </c>
      <c r="U447" s="396" t="e">
        <f t="shared" si="175"/>
        <v>#DIV/0!</v>
      </c>
      <c r="V447" s="129"/>
      <c r="W447" s="129"/>
      <c r="X447" s="129"/>
    </row>
    <row r="448" spans="1:24" ht="15">
      <c r="A448" s="19" t="s">
        <v>444</v>
      </c>
      <c r="I448" s="1">
        <v>810</v>
      </c>
      <c r="J448" s="66">
        <v>323</v>
      </c>
      <c r="K448" s="66" t="s">
        <v>41</v>
      </c>
      <c r="L448" s="66"/>
      <c r="M448" s="24">
        <f aca="true" t="shared" si="176" ref="M448:T448">M449</f>
        <v>0</v>
      </c>
      <c r="N448" s="28">
        <f t="shared" si="176"/>
        <v>14993</v>
      </c>
      <c r="O448" s="28">
        <f t="shared" si="176"/>
        <v>8000</v>
      </c>
      <c r="P448" s="28">
        <f t="shared" si="176"/>
        <v>3000</v>
      </c>
      <c r="Q448" s="131">
        <f t="shared" si="176"/>
        <v>12000</v>
      </c>
      <c r="R448" s="247">
        <f t="shared" si="176"/>
        <v>5000</v>
      </c>
      <c r="S448" s="130">
        <f t="shared" si="176"/>
        <v>15000</v>
      </c>
      <c r="T448" s="504">
        <f t="shared" si="176"/>
        <v>15000</v>
      </c>
      <c r="U448" s="396">
        <f t="shared" si="175"/>
        <v>1</v>
      </c>
      <c r="V448" s="129">
        <f t="shared" si="172"/>
        <v>37.5</v>
      </c>
      <c r="W448" s="129">
        <f t="shared" si="173"/>
        <v>400</v>
      </c>
      <c r="X448" s="129">
        <f t="shared" si="174"/>
        <v>41.66666666666667</v>
      </c>
    </row>
    <row r="449" spans="1:24" ht="15">
      <c r="A449" s="19" t="s">
        <v>444</v>
      </c>
      <c r="C449" s="1">
        <v>2</v>
      </c>
      <c r="D449" s="1">
        <v>3</v>
      </c>
      <c r="E449" s="1">
        <v>4</v>
      </c>
      <c r="I449" s="1">
        <v>810</v>
      </c>
      <c r="J449" s="23">
        <v>3232</v>
      </c>
      <c r="K449" s="23" t="s">
        <v>315</v>
      </c>
      <c r="L449" s="66"/>
      <c r="M449" s="24">
        <v>0</v>
      </c>
      <c r="N449" s="28">
        <v>14993</v>
      </c>
      <c r="O449" s="28">
        <v>8000</v>
      </c>
      <c r="P449" s="28">
        <v>3000</v>
      </c>
      <c r="Q449" s="131">
        <v>12000</v>
      </c>
      <c r="R449" s="247">
        <v>5000</v>
      </c>
      <c r="S449" s="130">
        <v>15000</v>
      </c>
      <c r="T449" s="504">
        <v>15000</v>
      </c>
      <c r="U449" s="396">
        <f t="shared" si="175"/>
        <v>1</v>
      </c>
      <c r="V449" s="129">
        <f t="shared" si="172"/>
        <v>37.5</v>
      </c>
      <c r="W449" s="129">
        <f t="shared" si="173"/>
        <v>400</v>
      </c>
      <c r="X449" s="129">
        <f t="shared" si="174"/>
        <v>41.66666666666667</v>
      </c>
    </row>
    <row r="450" spans="1:24" ht="15">
      <c r="A450" s="19" t="s">
        <v>444</v>
      </c>
      <c r="I450" s="1">
        <v>810</v>
      </c>
      <c r="J450" s="23">
        <v>38</v>
      </c>
      <c r="K450" s="23" t="s">
        <v>49</v>
      </c>
      <c r="L450" s="23"/>
      <c r="M450" s="24">
        <f aca="true" t="shared" si="177" ref="M450:T450">M451</f>
        <v>22040</v>
      </c>
      <c r="N450" s="28">
        <f t="shared" si="177"/>
        <v>33000</v>
      </c>
      <c r="O450" s="28">
        <f t="shared" si="177"/>
        <v>40000</v>
      </c>
      <c r="P450" s="28">
        <f t="shared" si="177"/>
        <v>40000</v>
      </c>
      <c r="Q450" s="131">
        <f t="shared" si="177"/>
        <v>40000</v>
      </c>
      <c r="R450" s="247">
        <f t="shared" si="177"/>
        <v>40000</v>
      </c>
      <c r="S450" s="130">
        <f t="shared" si="177"/>
        <v>40000</v>
      </c>
      <c r="T450" s="504">
        <f t="shared" si="177"/>
        <v>40000</v>
      </c>
      <c r="U450" s="396">
        <f t="shared" si="175"/>
        <v>1</v>
      </c>
      <c r="V450" s="129">
        <f t="shared" si="172"/>
        <v>100</v>
      </c>
      <c r="W450" s="129">
        <f t="shared" si="173"/>
        <v>100</v>
      </c>
      <c r="X450" s="129">
        <f t="shared" si="174"/>
        <v>100</v>
      </c>
    </row>
    <row r="451" spans="1:24" ht="15.75" thickBot="1">
      <c r="A451" s="19" t="s">
        <v>444</v>
      </c>
      <c r="B451" s="1">
        <v>1</v>
      </c>
      <c r="C451" s="1">
        <v>2</v>
      </c>
      <c r="E451" s="1">
        <v>4</v>
      </c>
      <c r="I451" s="1">
        <v>810</v>
      </c>
      <c r="J451" s="23">
        <v>3811</v>
      </c>
      <c r="K451" s="23" t="s">
        <v>236</v>
      </c>
      <c r="L451" s="23"/>
      <c r="M451" s="24">
        <v>22040</v>
      </c>
      <c r="N451" s="28">
        <v>33000</v>
      </c>
      <c r="O451" s="28">
        <v>40000</v>
      </c>
      <c r="P451" s="28">
        <v>40000</v>
      </c>
      <c r="Q451" s="131">
        <v>40000</v>
      </c>
      <c r="R451" s="247">
        <v>40000</v>
      </c>
      <c r="S451" s="130">
        <v>40000</v>
      </c>
      <c r="T451" s="504">
        <v>40000</v>
      </c>
      <c r="U451" s="396">
        <f t="shared" si="175"/>
        <v>1</v>
      </c>
      <c r="V451" s="129">
        <f t="shared" si="172"/>
        <v>100</v>
      </c>
      <c r="W451" s="129">
        <f t="shared" si="173"/>
        <v>100</v>
      </c>
      <c r="X451" s="129">
        <f t="shared" si="174"/>
        <v>100</v>
      </c>
    </row>
    <row r="452" spans="1:24" ht="16.5" thickBot="1">
      <c r="A452" s="14"/>
      <c r="J452" s="179"/>
      <c r="K452" s="179" t="s">
        <v>316</v>
      </c>
      <c r="L452" s="179"/>
      <c r="M452" s="180">
        <f aca="true" t="shared" si="178" ref="M452:R452">M445</f>
        <v>22040</v>
      </c>
      <c r="N452" s="180">
        <f>N445</f>
        <v>58395</v>
      </c>
      <c r="O452" s="180">
        <f t="shared" si="178"/>
        <v>48000</v>
      </c>
      <c r="P452" s="180">
        <f t="shared" si="178"/>
        <v>43000</v>
      </c>
      <c r="Q452" s="181">
        <f>Q445</f>
        <v>52000</v>
      </c>
      <c r="R452" s="180">
        <f t="shared" si="178"/>
        <v>45000</v>
      </c>
      <c r="S452" s="181">
        <f>S445</f>
        <v>55000</v>
      </c>
      <c r="T452" s="520">
        <f>T445</f>
        <v>55000</v>
      </c>
      <c r="U452" s="387">
        <f>T452/S452</f>
        <v>1</v>
      </c>
      <c r="V452" s="182"/>
      <c r="W452" s="182"/>
      <c r="X452" s="182"/>
    </row>
    <row r="453" spans="10:24" ht="16.5" thickBot="1">
      <c r="J453" s="155"/>
      <c r="K453" s="155" t="s">
        <v>327</v>
      </c>
      <c r="L453" s="155"/>
      <c r="M453" s="156">
        <f aca="true" t="shared" si="179" ref="M453:T453">M452</f>
        <v>22040</v>
      </c>
      <c r="N453" s="156">
        <f t="shared" si="179"/>
        <v>58395</v>
      </c>
      <c r="O453" s="156">
        <f t="shared" si="179"/>
        <v>48000</v>
      </c>
      <c r="P453" s="156">
        <f t="shared" si="179"/>
        <v>43000</v>
      </c>
      <c r="Q453" s="157">
        <f t="shared" si="179"/>
        <v>52000</v>
      </c>
      <c r="R453" s="156">
        <f t="shared" si="179"/>
        <v>45000</v>
      </c>
      <c r="S453" s="157">
        <f t="shared" si="179"/>
        <v>55000</v>
      </c>
      <c r="T453" s="512">
        <f t="shared" si="179"/>
        <v>55000</v>
      </c>
      <c r="U453" s="391">
        <f>T453/S453</f>
        <v>1</v>
      </c>
      <c r="V453" s="158"/>
      <c r="W453" s="158"/>
      <c r="X453" s="158"/>
    </row>
    <row r="454" spans="10:24" ht="16.5" thickTop="1">
      <c r="J454" s="139"/>
      <c r="K454" s="139"/>
      <c r="L454" s="139"/>
      <c r="M454" s="108"/>
      <c r="N454" s="227"/>
      <c r="O454" s="108"/>
      <c r="P454" s="108"/>
      <c r="Q454" s="146"/>
      <c r="R454" s="108"/>
      <c r="S454" s="146"/>
      <c r="T454" s="509"/>
      <c r="U454" s="378"/>
      <c r="V454" s="147"/>
      <c r="W454" s="147"/>
      <c r="X454" s="147"/>
    </row>
    <row r="455" spans="1:24" ht="15.75">
      <c r="A455" s="19"/>
      <c r="B455" s="19"/>
      <c r="C455" s="19"/>
      <c r="D455" s="19"/>
      <c r="E455" s="19"/>
      <c r="F455" s="19"/>
      <c r="G455" s="19"/>
      <c r="H455" s="19"/>
      <c r="I455" s="19"/>
      <c r="J455" s="122" t="s">
        <v>326</v>
      </c>
      <c r="K455" s="122" t="s">
        <v>289</v>
      </c>
      <c r="L455" s="122"/>
      <c r="M455" s="169"/>
      <c r="N455" s="228"/>
      <c r="O455" s="169"/>
      <c r="P455" s="169"/>
      <c r="Q455" s="168"/>
      <c r="R455" s="169"/>
      <c r="S455" s="169"/>
      <c r="T455" s="526"/>
      <c r="U455" s="392"/>
      <c r="V455" s="170"/>
      <c r="W455" s="170"/>
      <c r="X455" s="170"/>
    </row>
    <row r="456" spans="1:24" ht="15.75">
      <c r="A456" s="19"/>
      <c r="B456" s="19"/>
      <c r="C456" s="19"/>
      <c r="D456" s="19"/>
      <c r="E456" s="19"/>
      <c r="F456" s="19"/>
      <c r="G456" s="19"/>
      <c r="H456" s="19"/>
      <c r="I456" s="19">
        <v>300</v>
      </c>
      <c r="J456" s="19" t="s">
        <v>250</v>
      </c>
      <c r="K456" s="19" t="s">
        <v>110</v>
      </c>
      <c r="L456" s="19"/>
      <c r="M456" s="171"/>
      <c r="N456" s="229"/>
      <c r="O456" s="171"/>
      <c r="P456" s="171"/>
      <c r="Q456" s="163"/>
      <c r="R456" s="171"/>
      <c r="S456" s="171"/>
      <c r="T456" s="527"/>
      <c r="U456" s="364"/>
      <c r="V456" s="172"/>
      <c r="W456" s="172"/>
      <c r="X456" s="172"/>
    </row>
    <row r="457" spans="1:24" ht="15.75">
      <c r="A457" s="7" t="s">
        <v>403</v>
      </c>
      <c r="B457" s="7"/>
      <c r="C457" s="7"/>
      <c r="D457" s="7"/>
      <c r="E457" s="7"/>
      <c r="F457" s="7"/>
      <c r="G457" s="7"/>
      <c r="H457" s="7"/>
      <c r="I457" s="7"/>
      <c r="J457" s="124" t="s">
        <v>197</v>
      </c>
      <c r="K457" s="124" t="s">
        <v>290</v>
      </c>
      <c r="L457" s="230"/>
      <c r="M457" s="15"/>
      <c r="N457" s="213"/>
      <c r="O457" s="15"/>
      <c r="P457" s="15"/>
      <c r="Q457" s="149"/>
      <c r="R457" s="148"/>
      <c r="S457" s="148"/>
      <c r="T457" s="510"/>
      <c r="U457" s="379"/>
      <c r="V457" s="150"/>
      <c r="W457" s="150"/>
      <c r="X457" s="150"/>
    </row>
    <row r="458" spans="1:24" ht="15.75">
      <c r="A458" s="8" t="s">
        <v>445</v>
      </c>
      <c r="B458" s="8"/>
      <c r="C458" s="8"/>
      <c r="D458" s="8"/>
      <c r="E458" s="8"/>
      <c r="F458" s="8"/>
      <c r="G458" s="8"/>
      <c r="H458" s="8"/>
      <c r="I458" s="8">
        <v>360</v>
      </c>
      <c r="J458" s="8" t="s">
        <v>134</v>
      </c>
      <c r="K458" s="8" t="s">
        <v>290</v>
      </c>
      <c r="L458" s="8"/>
      <c r="M458" s="16"/>
      <c r="N458" s="208"/>
      <c r="O458" s="16"/>
      <c r="P458" s="16"/>
      <c r="Q458" s="143"/>
      <c r="R458" s="142"/>
      <c r="S458" s="142"/>
      <c r="T458" s="508"/>
      <c r="U458" s="377"/>
      <c r="V458" s="144"/>
      <c r="W458" s="144"/>
      <c r="X458" s="144"/>
    </row>
    <row r="459" spans="1:24" ht="15.75">
      <c r="A459" s="19" t="s">
        <v>445</v>
      </c>
      <c r="I459" s="1">
        <v>360</v>
      </c>
      <c r="J459" s="67">
        <v>3</v>
      </c>
      <c r="K459" s="67" t="s">
        <v>7</v>
      </c>
      <c r="L459" s="67"/>
      <c r="M459" s="81">
        <f aca="true" t="shared" si="180" ref="M459:T460">M460</f>
        <v>0</v>
      </c>
      <c r="N459" s="80">
        <f t="shared" si="180"/>
        <v>0</v>
      </c>
      <c r="O459" s="81">
        <f t="shared" si="180"/>
        <v>3000</v>
      </c>
      <c r="P459" s="80">
        <f t="shared" si="180"/>
        <v>0</v>
      </c>
      <c r="Q459" s="127">
        <f t="shared" si="180"/>
        <v>5000</v>
      </c>
      <c r="R459" s="80">
        <f t="shared" si="180"/>
        <v>3000</v>
      </c>
      <c r="S459" s="128">
        <f t="shared" si="180"/>
        <v>3000</v>
      </c>
      <c r="T459" s="503">
        <f t="shared" si="180"/>
        <v>3000</v>
      </c>
      <c r="U459" s="384">
        <f>T459/S459</f>
        <v>1</v>
      </c>
      <c r="V459" s="129">
        <f aca="true" t="shared" si="181" ref="V459:X461">P459/O459*100</f>
        <v>0</v>
      </c>
      <c r="W459" s="129" t="e">
        <f t="shared" si="181"/>
        <v>#DIV/0!</v>
      </c>
      <c r="X459" s="129">
        <f t="shared" si="181"/>
        <v>60</v>
      </c>
    </row>
    <row r="460" spans="1:24" ht="15">
      <c r="A460" s="19" t="s">
        <v>445</v>
      </c>
      <c r="I460" s="1">
        <v>360</v>
      </c>
      <c r="J460" s="23">
        <v>32</v>
      </c>
      <c r="K460" s="30" t="s">
        <v>38</v>
      </c>
      <c r="L460" s="29"/>
      <c r="M460" s="24">
        <f>M464</f>
        <v>0</v>
      </c>
      <c r="N460" s="28">
        <f>N461</f>
        <v>0</v>
      </c>
      <c r="O460" s="24">
        <f>O461</f>
        <v>3000</v>
      </c>
      <c r="P460" s="28">
        <f>P461</f>
        <v>0</v>
      </c>
      <c r="Q460" s="131">
        <f t="shared" si="180"/>
        <v>5000</v>
      </c>
      <c r="R460" s="247">
        <f t="shared" si="180"/>
        <v>3000</v>
      </c>
      <c r="S460" s="130">
        <f t="shared" si="180"/>
        <v>3000</v>
      </c>
      <c r="T460" s="504">
        <f t="shared" si="180"/>
        <v>3000</v>
      </c>
      <c r="U460" s="396">
        <f>T460/S460</f>
        <v>1</v>
      </c>
      <c r="V460" s="129">
        <f t="shared" si="181"/>
        <v>0</v>
      </c>
      <c r="W460" s="129" t="e">
        <f t="shared" si="181"/>
        <v>#DIV/0!</v>
      </c>
      <c r="X460" s="129">
        <f t="shared" si="181"/>
        <v>60</v>
      </c>
    </row>
    <row r="461" spans="1:24" ht="15.75" thickBot="1">
      <c r="A461" s="19" t="s">
        <v>445</v>
      </c>
      <c r="C461" s="1">
        <v>2</v>
      </c>
      <c r="D461" s="1">
        <v>2</v>
      </c>
      <c r="E461" s="1">
        <v>4</v>
      </c>
      <c r="I461" s="1">
        <v>360</v>
      </c>
      <c r="J461" s="223">
        <v>323</v>
      </c>
      <c r="K461" s="223" t="s">
        <v>41</v>
      </c>
      <c r="L461" s="223"/>
      <c r="M461" s="56">
        <v>0</v>
      </c>
      <c r="N461" s="58">
        <v>0</v>
      </c>
      <c r="O461" s="56">
        <v>3000</v>
      </c>
      <c r="P461" s="58">
        <v>0</v>
      </c>
      <c r="Q461" s="131">
        <v>5000</v>
      </c>
      <c r="R461" s="460">
        <v>3000</v>
      </c>
      <c r="S461" s="130">
        <v>3000</v>
      </c>
      <c r="T461" s="504">
        <v>3000</v>
      </c>
      <c r="U461" s="396">
        <f>T461/S461</f>
        <v>1</v>
      </c>
      <c r="V461" s="129">
        <f t="shared" si="181"/>
        <v>0</v>
      </c>
      <c r="W461" s="129" t="e">
        <f t="shared" si="181"/>
        <v>#DIV/0!</v>
      </c>
      <c r="X461" s="129">
        <f t="shared" si="181"/>
        <v>60</v>
      </c>
    </row>
    <row r="462" spans="1:24" ht="16.5" thickBot="1">
      <c r="A462" s="14"/>
      <c r="J462" s="179"/>
      <c r="K462" s="179" t="s">
        <v>316</v>
      </c>
      <c r="L462" s="179"/>
      <c r="M462" s="180">
        <f aca="true" t="shared" si="182" ref="M462:R462">M459</f>
        <v>0</v>
      </c>
      <c r="N462" s="180">
        <f>N459</f>
        <v>0</v>
      </c>
      <c r="O462" s="180">
        <f t="shared" si="182"/>
        <v>3000</v>
      </c>
      <c r="P462" s="180">
        <f t="shared" si="182"/>
        <v>0</v>
      </c>
      <c r="Q462" s="181">
        <f>Q459</f>
        <v>5000</v>
      </c>
      <c r="R462" s="180">
        <f t="shared" si="182"/>
        <v>3000</v>
      </c>
      <c r="S462" s="181">
        <f>S459</f>
        <v>3000</v>
      </c>
      <c r="T462" s="520">
        <f>T459</f>
        <v>3000</v>
      </c>
      <c r="U462" s="387">
        <f>T462/S462</f>
        <v>1</v>
      </c>
      <c r="V462" s="182"/>
      <c r="W462" s="182"/>
      <c r="X462" s="182"/>
    </row>
    <row r="463" spans="10:24" ht="16.5" thickBot="1">
      <c r="J463" s="155"/>
      <c r="K463" s="155" t="s">
        <v>328</v>
      </c>
      <c r="L463" s="155"/>
      <c r="M463" s="156">
        <f aca="true" t="shared" si="183" ref="M463:T463">M462</f>
        <v>0</v>
      </c>
      <c r="N463" s="156">
        <f t="shared" si="183"/>
        <v>0</v>
      </c>
      <c r="O463" s="156">
        <f t="shared" si="183"/>
        <v>3000</v>
      </c>
      <c r="P463" s="156">
        <f t="shared" si="183"/>
        <v>0</v>
      </c>
      <c r="Q463" s="157">
        <f t="shared" si="183"/>
        <v>5000</v>
      </c>
      <c r="R463" s="156">
        <f t="shared" si="183"/>
        <v>3000</v>
      </c>
      <c r="S463" s="157">
        <f t="shared" si="183"/>
        <v>3000</v>
      </c>
      <c r="T463" s="512">
        <f t="shared" si="183"/>
        <v>3000</v>
      </c>
      <c r="U463" s="391">
        <f>T463/S463</f>
        <v>1</v>
      </c>
      <c r="V463" s="158"/>
      <c r="W463" s="158"/>
      <c r="X463" s="158"/>
    </row>
    <row r="464" spans="10:24" ht="15.75" thickTop="1">
      <c r="J464" s="31"/>
      <c r="K464" s="31"/>
      <c r="L464" s="31"/>
      <c r="M464" s="32"/>
      <c r="N464" s="35"/>
      <c r="O464" s="32"/>
      <c r="P464" s="35"/>
      <c r="Q464" s="206"/>
      <c r="R464" s="184"/>
      <c r="S464" s="140"/>
      <c r="T464" s="507"/>
      <c r="U464" s="366"/>
      <c r="V464" s="207"/>
      <c r="W464" s="207"/>
      <c r="X464" s="207"/>
    </row>
    <row r="465" spans="1:24" ht="15.75">
      <c r="A465" s="19"/>
      <c r="B465" s="19"/>
      <c r="C465" s="19"/>
      <c r="D465" s="19"/>
      <c r="E465" s="19"/>
      <c r="F465" s="19"/>
      <c r="G465" s="19"/>
      <c r="H465" s="19"/>
      <c r="I465" s="19"/>
      <c r="J465" s="122" t="s">
        <v>288</v>
      </c>
      <c r="K465" s="122" t="s">
        <v>191</v>
      </c>
      <c r="L465" s="122"/>
      <c r="M465" s="169"/>
      <c r="N465" s="169"/>
      <c r="O465" s="169"/>
      <c r="P465" s="169"/>
      <c r="Q465" s="168"/>
      <c r="R465" s="169"/>
      <c r="S465" s="169"/>
      <c r="T465" s="526"/>
      <c r="U465" s="392"/>
      <c r="V465" s="170"/>
      <c r="W465" s="170"/>
      <c r="X465" s="170"/>
    </row>
    <row r="466" spans="1:24" ht="15.75">
      <c r="A466" s="19"/>
      <c r="B466" s="19"/>
      <c r="C466" s="19"/>
      <c r="D466" s="19"/>
      <c r="E466" s="19"/>
      <c r="F466" s="19"/>
      <c r="G466" s="19"/>
      <c r="H466" s="19"/>
      <c r="I466" s="19">
        <v>1000</v>
      </c>
      <c r="J466" s="19" t="s">
        <v>359</v>
      </c>
      <c r="K466" s="19"/>
      <c r="L466" s="19"/>
      <c r="M466" s="20"/>
      <c r="N466" s="20"/>
      <c r="O466" s="20"/>
      <c r="P466" s="20"/>
      <c r="Q466" s="163"/>
      <c r="R466" s="171"/>
      <c r="S466" s="171"/>
      <c r="T466" s="527"/>
      <c r="U466" s="364"/>
      <c r="V466" s="172"/>
      <c r="W466" s="172"/>
      <c r="X466" s="172"/>
    </row>
    <row r="467" spans="1:24" ht="15.75">
      <c r="A467" s="7" t="s">
        <v>404</v>
      </c>
      <c r="B467" s="7"/>
      <c r="C467" s="7"/>
      <c r="D467" s="7"/>
      <c r="E467" s="7"/>
      <c r="F467" s="7"/>
      <c r="G467" s="7"/>
      <c r="H467" s="7"/>
      <c r="I467" s="7"/>
      <c r="J467" s="124" t="s">
        <v>249</v>
      </c>
      <c r="K467" s="124" t="s">
        <v>192</v>
      </c>
      <c r="L467" s="124"/>
      <c r="M467" s="15"/>
      <c r="N467" s="15"/>
      <c r="O467" s="15"/>
      <c r="P467" s="15"/>
      <c r="Q467" s="149"/>
      <c r="R467" s="148"/>
      <c r="S467" s="148"/>
      <c r="T467" s="510"/>
      <c r="U467" s="379"/>
      <c r="V467" s="150"/>
      <c r="W467" s="150"/>
      <c r="X467" s="150"/>
    </row>
    <row r="468" spans="1:24" ht="15.75">
      <c r="A468" s="8" t="s">
        <v>446</v>
      </c>
      <c r="B468" s="8"/>
      <c r="C468" s="8"/>
      <c r="D468" s="8"/>
      <c r="E468" s="8"/>
      <c r="F468" s="8"/>
      <c r="G468" s="8"/>
      <c r="H468" s="8"/>
      <c r="I468" s="8">
        <v>1070</v>
      </c>
      <c r="J468" s="8" t="s">
        <v>89</v>
      </c>
      <c r="K468" s="8" t="s">
        <v>194</v>
      </c>
      <c r="L468" s="8"/>
      <c r="M468" s="16"/>
      <c r="N468" s="16"/>
      <c r="O468" s="16"/>
      <c r="P468" s="16"/>
      <c r="Q468" s="143"/>
      <c r="R468" s="142"/>
      <c r="S468" s="142"/>
      <c r="T468" s="508"/>
      <c r="U468" s="377"/>
      <c r="V468" s="144"/>
      <c r="W468" s="144"/>
      <c r="X468" s="144"/>
    </row>
    <row r="469" spans="1:24" ht="15.75">
      <c r="A469" s="19" t="s">
        <v>446</v>
      </c>
      <c r="I469" s="1">
        <v>1070</v>
      </c>
      <c r="J469" s="67">
        <v>3</v>
      </c>
      <c r="K469" s="67" t="s">
        <v>7</v>
      </c>
      <c r="L469" s="67"/>
      <c r="M469" s="81">
        <f aca="true" t="shared" si="184" ref="M469:T470">M470</f>
        <v>0</v>
      </c>
      <c r="N469" s="80">
        <f t="shared" si="184"/>
        <v>2000</v>
      </c>
      <c r="O469" s="80">
        <f t="shared" si="184"/>
        <v>5000</v>
      </c>
      <c r="P469" s="80">
        <f t="shared" si="184"/>
        <v>10000</v>
      </c>
      <c r="Q469" s="127">
        <f t="shared" si="184"/>
        <v>10000</v>
      </c>
      <c r="R469" s="80">
        <f t="shared" si="184"/>
        <v>10000</v>
      </c>
      <c r="S469" s="128">
        <f t="shared" si="184"/>
        <v>20000</v>
      </c>
      <c r="T469" s="503">
        <f t="shared" si="184"/>
        <v>40000</v>
      </c>
      <c r="U469" s="384">
        <f>T469/S469</f>
        <v>2</v>
      </c>
      <c r="V469" s="129">
        <f aca="true" t="shared" si="185" ref="V469:X471">P469/O469*100</f>
        <v>200</v>
      </c>
      <c r="W469" s="129">
        <f t="shared" si="185"/>
        <v>100</v>
      </c>
      <c r="X469" s="129">
        <f t="shared" si="185"/>
        <v>100</v>
      </c>
    </row>
    <row r="470" spans="1:24" ht="15">
      <c r="A470" s="19" t="s">
        <v>446</v>
      </c>
      <c r="I470" s="1">
        <v>1070</v>
      </c>
      <c r="J470" s="23">
        <v>37</v>
      </c>
      <c r="K470" s="23" t="s">
        <v>100</v>
      </c>
      <c r="L470" s="23"/>
      <c r="M470" s="24">
        <f t="shared" si="184"/>
        <v>0</v>
      </c>
      <c r="N470" s="28">
        <f t="shared" si="184"/>
        <v>2000</v>
      </c>
      <c r="O470" s="28">
        <f t="shared" si="184"/>
        <v>5000</v>
      </c>
      <c r="P470" s="28">
        <f t="shared" si="184"/>
        <v>10000</v>
      </c>
      <c r="Q470" s="131">
        <f t="shared" si="184"/>
        <v>10000</v>
      </c>
      <c r="R470" s="247">
        <f t="shared" si="184"/>
        <v>10000</v>
      </c>
      <c r="S470" s="130">
        <f t="shared" si="184"/>
        <v>20000</v>
      </c>
      <c r="T470" s="504">
        <f t="shared" si="184"/>
        <v>40000</v>
      </c>
      <c r="U470" s="385">
        <f>T470/S470</f>
        <v>2</v>
      </c>
      <c r="V470" s="129">
        <f t="shared" si="185"/>
        <v>200</v>
      </c>
      <c r="W470" s="129">
        <f t="shared" si="185"/>
        <v>100</v>
      </c>
      <c r="X470" s="129">
        <f t="shared" si="185"/>
        <v>100</v>
      </c>
    </row>
    <row r="471" spans="1:24" ht="15.75" thickBot="1">
      <c r="A471" s="19" t="s">
        <v>446</v>
      </c>
      <c r="C471" s="1">
        <v>2</v>
      </c>
      <c r="E471" s="1">
        <v>4</v>
      </c>
      <c r="I471" s="1">
        <v>1070</v>
      </c>
      <c r="J471" s="66">
        <v>372</v>
      </c>
      <c r="K471" s="66" t="s">
        <v>104</v>
      </c>
      <c r="L471" s="66"/>
      <c r="M471" s="24">
        <v>0</v>
      </c>
      <c r="N471" s="28">
        <v>2000</v>
      </c>
      <c r="O471" s="28">
        <v>5000</v>
      </c>
      <c r="P471" s="28">
        <v>10000</v>
      </c>
      <c r="Q471" s="131">
        <v>10000</v>
      </c>
      <c r="R471" s="247">
        <v>10000</v>
      </c>
      <c r="S471" s="130">
        <v>20000</v>
      </c>
      <c r="T471" s="504">
        <v>40000</v>
      </c>
      <c r="U471" s="385">
        <f>T471/S471</f>
        <v>2</v>
      </c>
      <c r="V471" s="129">
        <f t="shared" si="185"/>
        <v>200</v>
      </c>
      <c r="W471" s="129">
        <f t="shared" si="185"/>
        <v>100</v>
      </c>
      <c r="X471" s="129">
        <f t="shared" si="185"/>
        <v>100</v>
      </c>
    </row>
    <row r="472" spans="1:24" ht="15.75">
      <c r="A472" s="14"/>
      <c r="J472" s="179"/>
      <c r="K472" s="179" t="s">
        <v>316</v>
      </c>
      <c r="L472" s="179"/>
      <c r="M472" s="180">
        <f aca="true" t="shared" si="186" ref="M472:R472">M469</f>
        <v>0</v>
      </c>
      <c r="N472" s="180">
        <f>N469</f>
        <v>2000</v>
      </c>
      <c r="O472" s="180">
        <f t="shared" si="186"/>
        <v>5000</v>
      </c>
      <c r="P472" s="180">
        <f t="shared" si="186"/>
        <v>10000</v>
      </c>
      <c r="Q472" s="181">
        <f>Q469</f>
        <v>10000</v>
      </c>
      <c r="R472" s="180">
        <f t="shared" si="186"/>
        <v>10000</v>
      </c>
      <c r="S472" s="181">
        <f>S469</f>
        <v>20000</v>
      </c>
      <c r="T472" s="520">
        <f>T469</f>
        <v>40000</v>
      </c>
      <c r="U472" s="387">
        <f>T472/S472</f>
        <v>2</v>
      </c>
      <c r="V472" s="182"/>
      <c r="W472" s="182"/>
      <c r="X472" s="182"/>
    </row>
    <row r="473" spans="10:24" ht="15">
      <c r="J473" s="224"/>
      <c r="K473" s="224"/>
      <c r="L473" s="224"/>
      <c r="M473" s="32"/>
      <c r="N473" s="35"/>
      <c r="O473" s="32"/>
      <c r="P473" s="35"/>
      <c r="Q473" s="206"/>
      <c r="R473" s="184"/>
      <c r="S473" s="140"/>
      <c r="T473" s="507"/>
      <c r="U473" s="366"/>
      <c r="V473" s="207"/>
      <c r="W473" s="207"/>
      <c r="X473" s="207"/>
    </row>
    <row r="474" spans="1:24" ht="15.75">
      <c r="A474" s="8" t="s">
        <v>447</v>
      </c>
      <c r="B474" s="8"/>
      <c r="C474" s="8"/>
      <c r="D474" s="8"/>
      <c r="E474" s="8"/>
      <c r="F474" s="8"/>
      <c r="G474" s="8"/>
      <c r="H474" s="8"/>
      <c r="I474" s="85" t="s">
        <v>388</v>
      </c>
      <c r="J474" s="8" t="s">
        <v>89</v>
      </c>
      <c r="K474" s="8" t="s">
        <v>195</v>
      </c>
      <c r="L474" s="8"/>
      <c r="M474" s="16"/>
      <c r="N474" s="16"/>
      <c r="O474" s="16"/>
      <c r="P474" s="16"/>
      <c r="Q474" s="143"/>
      <c r="R474" s="142"/>
      <c r="S474" s="142"/>
      <c r="T474" s="508"/>
      <c r="U474" s="377"/>
      <c r="V474" s="144"/>
      <c r="W474" s="144"/>
      <c r="X474" s="144"/>
    </row>
    <row r="475" spans="1:24" ht="15.75">
      <c r="A475" s="19" t="s">
        <v>447</v>
      </c>
      <c r="I475" s="86" t="s">
        <v>388</v>
      </c>
      <c r="J475" s="67">
        <v>3</v>
      </c>
      <c r="K475" s="67" t="s">
        <v>7</v>
      </c>
      <c r="L475" s="67"/>
      <c r="M475" s="81">
        <f aca="true" t="shared" si="187" ref="M475:T476">M476</f>
        <v>576209</v>
      </c>
      <c r="N475" s="80">
        <f t="shared" si="187"/>
        <v>513000</v>
      </c>
      <c r="O475" s="80">
        <f t="shared" si="187"/>
        <v>500000</v>
      </c>
      <c r="P475" s="80">
        <f t="shared" si="187"/>
        <v>525350</v>
      </c>
      <c r="Q475" s="127">
        <f t="shared" si="187"/>
        <v>570000</v>
      </c>
      <c r="R475" s="80">
        <f t="shared" si="187"/>
        <v>570000</v>
      </c>
      <c r="S475" s="128">
        <f t="shared" si="187"/>
        <v>570000</v>
      </c>
      <c r="T475" s="503">
        <f t="shared" si="187"/>
        <v>510000</v>
      </c>
      <c r="U475" s="384">
        <f>T475/S475</f>
        <v>0.8947368421052632</v>
      </c>
      <c r="V475" s="129">
        <f aca="true" t="shared" si="188" ref="V475:X477">P475/O475*100</f>
        <v>105.07</v>
      </c>
      <c r="W475" s="129">
        <f t="shared" si="188"/>
        <v>108.499095840868</v>
      </c>
      <c r="X475" s="129">
        <f t="shared" si="188"/>
        <v>100</v>
      </c>
    </row>
    <row r="476" spans="1:24" ht="15">
      <c r="A476" s="19" t="s">
        <v>447</v>
      </c>
      <c r="I476" s="86" t="s">
        <v>388</v>
      </c>
      <c r="J476" s="23">
        <v>37</v>
      </c>
      <c r="K476" s="23" t="s">
        <v>100</v>
      </c>
      <c r="L476" s="23"/>
      <c r="M476" s="24">
        <f t="shared" si="187"/>
        <v>576209</v>
      </c>
      <c r="N476" s="28">
        <f t="shared" si="187"/>
        <v>513000</v>
      </c>
      <c r="O476" s="28">
        <f t="shared" si="187"/>
        <v>500000</v>
      </c>
      <c r="P476" s="28">
        <f t="shared" si="187"/>
        <v>525350</v>
      </c>
      <c r="Q476" s="131">
        <f t="shared" si="187"/>
        <v>570000</v>
      </c>
      <c r="R476" s="247">
        <f t="shared" si="187"/>
        <v>570000</v>
      </c>
      <c r="S476" s="130">
        <f t="shared" si="187"/>
        <v>570000</v>
      </c>
      <c r="T476" s="504">
        <f t="shared" si="187"/>
        <v>510000</v>
      </c>
      <c r="U476" s="396">
        <f>T476/S476</f>
        <v>0.8947368421052632</v>
      </c>
      <c r="V476" s="129">
        <f t="shared" si="188"/>
        <v>105.07</v>
      </c>
      <c r="W476" s="129">
        <f t="shared" si="188"/>
        <v>108.499095840868</v>
      </c>
      <c r="X476" s="129">
        <f t="shared" si="188"/>
        <v>100</v>
      </c>
    </row>
    <row r="477" spans="1:24" ht="15.75" thickBot="1">
      <c r="A477" s="19" t="s">
        <v>447</v>
      </c>
      <c r="C477" s="1">
        <v>2</v>
      </c>
      <c r="E477" s="1">
        <v>4</v>
      </c>
      <c r="I477" s="86" t="s">
        <v>388</v>
      </c>
      <c r="J477" s="66">
        <v>372</v>
      </c>
      <c r="K477" s="66" t="s">
        <v>104</v>
      </c>
      <c r="L477" s="66"/>
      <c r="M477" s="24">
        <v>576209</v>
      </c>
      <c r="N477" s="28">
        <v>513000</v>
      </c>
      <c r="O477" s="24">
        <v>500000</v>
      </c>
      <c r="P477" s="28">
        <v>525350</v>
      </c>
      <c r="Q477" s="131">
        <v>570000</v>
      </c>
      <c r="R477" s="247">
        <v>570000</v>
      </c>
      <c r="S477" s="130">
        <v>570000</v>
      </c>
      <c r="T477" s="504">
        <v>510000</v>
      </c>
      <c r="U477" s="396">
        <f>T477/S477</f>
        <v>0.8947368421052632</v>
      </c>
      <c r="V477" s="129">
        <f t="shared" si="188"/>
        <v>105.07</v>
      </c>
      <c r="W477" s="129">
        <f t="shared" si="188"/>
        <v>108.499095840868</v>
      </c>
      <c r="X477" s="129">
        <f t="shared" si="188"/>
        <v>100</v>
      </c>
    </row>
    <row r="478" spans="1:24" ht="15.75">
      <c r="A478" s="14"/>
      <c r="J478" s="179"/>
      <c r="K478" s="179" t="s">
        <v>316</v>
      </c>
      <c r="L478" s="179"/>
      <c r="M478" s="180">
        <f aca="true" t="shared" si="189" ref="M478:R478">M475</f>
        <v>576209</v>
      </c>
      <c r="N478" s="180">
        <f>N475</f>
        <v>513000</v>
      </c>
      <c r="O478" s="180">
        <f t="shared" si="189"/>
        <v>500000</v>
      </c>
      <c r="P478" s="180">
        <f t="shared" si="189"/>
        <v>525350</v>
      </c>
      <c r="Q478" s="181">
        <f>Q475</f>
        <v>570000</v>
      </c>
      <c r="R478" s="180">
        <f t="shared" si="189"/>
        <v>570000</v>
      </c>
      <c r="S478" s="181">
        <f>S475</f>
        <v>570000</v>
      </c>
      <c r="T478" s="520">
        <f>T475</f>
        <v>510000</v>
      </c>
      <c r="U478" s="387">
        <f>T477/S477</f>
        <v>0.8947368421052632</v>
      </c>
      <c r="V478" s="182"/>
      <c r="W478" s="182"/>
      <c r="X478" s="182"/>
    </row>
    <row r="479" spans="10:24" ht="15">
      <c r="J479" s="224"/>
      <c r="K479" s="224"/>
      <c r="L479" s="224"/>
      <c r="M479" s="32"/>
      <c r="N479" s="35"/>
      <c r="O479" s="32"/>
      <c r="P479" s="35"/>
      <c r="Q479" s="206"/>
      <c r="R479" s="184"/>
      <c r="S479" s="140"/>
      <c r="T479" s="507"/>
      <c r="U479" s="366"/>
      <c r="V479" s="207"/>
      <c r="W479" s="207"/>
      <c r="X479" s="207"/>
    </row>
    <row r="480" spans="1:24" ht="15.75">
      <c r="A480" s="7" t="s">
        <v>405</v>
      </c>
      <c r="B480" s="7"/>
      <c r="C480" s="7"/>
      <c r="D480" s="7"/>
      <c r="E480" s="7"/>
      <c r="F480" s="7"/>
      <c r="G480" s="7"/>
      <c r="H480" s="7"/>
      <c r="I480" s="7"/>
      <c r="J480" s="124" t="s">
        <v>252</v>
      </c>
      <c r="K480" s="124" t="s">
        <v>196</v>
      </c>
      <c r="L480" s="124"/>
      <c r="M480" s="15"/>
      <c r="N480" s="15"/>
      <c r="O480" s="15"/>
      <c r="P480" s="15"/>
      <c r="Q480" s="149"/>
      <c r="R480" s="148"/>
      <c r="S480" s="148"/>
      <c r="T480" s="510"/>
      <c r="U480" s="379"/>
      <c r="V480" s="150"/>
      <c r="W480" s="150"/>
      <c r="X480" s="150"/>
    </row>
    <row r="481" spans="1:24" ht="15.75">
      <c r="A481" s="8" t="s">
        <v>448</v>
      </c>
      <c r="B481" s="8"/>
      <c r="C481" s="8"/>
      <c r="D481" s="8"/>
      <c r="E481" s="8"/>
      <c r="F481" s="8"/>
      <c r="G481" s="8"/>
      <c r="H481" s="8"/>
      <c r="I481" s="8">
        <v>1090</v>
      </c>
      <c r="J481" s="8" t="s">
        <v>89</v>
      </c>
      <c r="K481" s="8" t="s">
        <v>291</v>
      </c>
      <c r="L481" s="8"/>
      <c r="M481" s="16"/>
      <c r="N481" s="16"/>
      <c r="O481" s="16"/>
      <c r="P481" s="16"/>
      <c r="Q481" s="143"/>
      <c r="R481" s="142"/>
      <c r="S481" s="142"/>
      <c r="T481" s="508"/>
      <c r="U481" s="377"/>
      <c r="V481" s="144"/>
      <c r="W481" s="144"/>
      <c r="X481" s="144"/>
    </row>
    <row r="482" spans="1:24" ht="15.75">
      <c r="A482" s="19" t="s">
        <v>448</v>
      </c>
      <c r="I482" s="1">
        <v>1090</v>
      </c>
      <c r="J482" s="67">
        <v>3</v>
      </c>
      <c r="K482" s="67" t="s">
        <v>7</v>
      </c>
      <c r="L482" s="67"/>
      <c r="M482" s="81">
        <f aca="true" t="shared" si="190" ref="M482:T483">M483</f>
        <v>0</v>
      </c>
      <c r="N482" s="80">
        <f t="shared" si="190"/>
        <v>1500</v>
      </c>
      <c r="O482" s="81">
        <f t="shared" si="190"/>
        <v>1500</v>
      </c>
      <c r="P482" s="80">
        <f t="shared" si="190"/>
        <v>1500</v>
      </c>
      <c r="Q482" s="127">
        <f t="shared" si="190"/>
        <v>8000</v>
      </c>
      <c r="R482" s="80">
        <f t="shared" si="190"/>
        <v>1500</v>
      </c>
      <c r="S482" s="128">
        <f t="shared" si="190"/>
        <v>4000</v>
      </c>
      <c r="T482" s="503">
        <f t="shared" si="190"/>
        <v>4000</v>
      </c>
      <c r="U482" s="384">
        <f>T482/S482</f>
        <v>1</v>
      </c>
      <c r="V482" s="129">
        <f aca="true" t="shared" si="191" ref="V482:X484">P482/O482*100</f>
        <v>100</v>
      </c>
      <c r="W482" s="129">
        <f t="shared" si="191"/>
        <v>533.3333333333333</v>
      </c>
      <c r="X482" s="129">
        <f t="shared" si="191"/>
        <v>18.75</v>
      </c>
    </row>
    <row r="483" spans="1:24" ht="15">
      <c r="A483" s="19" t="s">
        <v>448</v>
      </c>
      <c r="I483" s="1">
        <v>1090</v>
      </c>
      <c r="J483" s="23">
        <v>38</v>
      </c>
      <c r="K483" s="23" t="s">
        <v>49</v>
      </c>
      <c r="L483" s="23"/>
      <c r="M483" s="24">
        <f t="shared" si="190"/>
        <v>0</v>
      </c>
      <c r="N483" s="28">
        <f t="shared" si="190"/>
        <v>1500</v>
      </c>
      <c r="O483" s="24">
        <f t="shared" si="190"/>
        <v>1500</v>
      </c>
      <c r="P483" s="28">
        <f t="shared" si="190"/>
        <v>1500</v>
      </c>
      <c r="Q483" s="131">
        <f t="shared" si="190"/>
        <v>8000</v>
      </c>
      <c r="R483" s="247">
        <f t="shared" si="190"/>
        <v>1500</v>
      </c>
      <c r="S483" s="130">
        <f t="shared" si="190"/>
        <v>4000</v>
      </c>
      <c r="T483" s="504">
        <f t="shared" si="190"/>
        <v>4000</v>
      </c>
      <c r="U483" s="396">
        <f>T483/S483</f>
        <v>1</v>
      </c>
      <c r="V483" s="129">
        <f t="shared" si="191"/>
        <v>100</v>
      </c>
      <c r="W483" s="129">
        <f t="shared" si="191"/>
        <v>533.3333333333333</v>
      </c>
      <c r="X483" s="129">
        <f t="shared" si="191"/>
        <v>18.75</v>
      </c>
    </row>
    <row r="484" spans="1:24" ht="15.75" thickBot="1">
      <c r="A484" s="19" t="s">
        <v>448</v>
      </c>
      <c r="B484" s="1">
        <v>1</v>
      </c>
      <c r="C484" s="1">
        <v>2</v>
      </c>
      <c r="E484" s="1">
        <v>4</v>
      </c>
      <c r="I484" s="1">
        <v>1090</v>
      </c>
      <c r="J484" s="23">
        <v>3811</v>
      </c>
      <c r="K484" s="23" t="s">
        <v>236</v>
      </c>
      <c r="L484" s="23"/>
      <c r="M484" s="24">
        <v>0</v>
      </c>
      <c r="N484" s="28">
        <v>1500</v>
      </c>
      <c r="O484" s="24">
        <v>1500</v>
      </c>
      <c r="P484" s="28">
        <v>1500</v>
      </c>
      <c r="Q484" s="131">
        <v>8000</v>
      </c>
      <c r="R484" s="247">
        <v>1500</v>
      </c>
      <c r="S484" s="130">
        <v>4000</v>
      </c>
      <c r="T484" s="504">
        <v>4000</v>
      </c>
      <c r="U484" s="396">
        <f>T484/S484</f>
        <v>1</v>
      </c>
      <c r="V484" s="129">
        <f t="shared" si="191"/>
        <v>100</v>
      </c>
      <c r="W484" s="129">
        <f t="shared" si="191"/>
        <v>533.3333333333333</v>
      </c>
      <c r="X484" s="129">
        <f t="shared" si="191"/>
        <v>18.75</v>
      </c>
    </row>
    <row r="485" spans="1:24" ht="15.75">
      <c r="A485" s="14"/>
      <c r="J485" s="179"/>
      <c r="K485" s="179" t="s">
        <v>316</v>
      </c>
      <c r="L485" s="179"/>
      <c r="M485" s="180">
        <f aca="true" t="shared" si="192" ref="M485:R485">M482</f>
        <v>0</v>
      </c>
      <c r="N485" s="180">
        <f>N482</f>
        <v>1500</v>
      </c>
      <c r="O485" s="180">
        <f t="shared" si="192"/>
        <v>1500</v>
      </c>
      <c r="P485" s="180">
        <f t="shared" si="192"/>
        <v>1500</v>
      </c>
      <c r="Q485" s="181">
        <f>Q482</f>
        <v>8000</v>
      </c>
      <c r="R485" s="180">
        <f t="shared" si="192"/>
        <v>1500</v>
      </c>
      <c r="S485" s="181">
        <f>S482</f>
        <v>4000</v>
      </c>
      <c r="T485" s="520">
        <f>T482</f>
        <v>4000</v>
      </c>
      <c r="U485" s="387">
        <f>T485/S485</f>
        <v>1</v>
      </c>
      <c r="V485" s="182"/>
      <c r="W485" s="182"/>
      <c r="X485" s="182"/>
    </row>
    <row r="486" spans="10:24" ht="15">
      <c r="J486" s="31"/>
      <c r="K486" s="31"/>
      <c r="L486" s="31"/>
      <c r="M486" s="32"/>
      <c r="N486" s="35"/>
      <c r="O486" s="32"/>
      <c r="P486" s="35"/>
      <c r="Q486" s="206"/>
      <c r="R486" s="184"/>
      <c r="S486" s="140"/>
      <c r="T486" s="507"/>
      <c r="U486" s="366"/>
      <c r="V486" s="207"/>
      <c r="W486" s="207"/>
      <c r="X486" s="207"/>
    </row>
    <row r="487" spans="1:24" ht="15.75">
      <c r="A487" s="8" t="s">
        <v>449</v>
      </c>
      <c r="B487" s="8"/>
      <c r="C487" s="8"/>
      <c r="D487" s="8"/>
      <c r="E487" s="8"/>
      <c r="F487" s="8"/>
      <c r="G487" s="8"/>
      <c r="H487" s="8"/>
      <c r="I487" s="8">
        <v>1090</v>
      </c>
      <c r="J487" s="8" t="s">
        <v>89</v>
      </c>
      <c r="K487" s="8" t="s">
        <v>198</v>
      </c>
      <c r="L487" s="8"/>
      <c r="M487" s="16"/>
      <c r="N487" s="16"/>
      <c r="O487" s="16"/>
      <c r="P487" s="16"/>
      <c r="Q487" s="143"/>
      <c r="R487" s="142"/>
      <c r="S487" s="142"/>
      <c r="T487" s="508"/>
      <c r="U487" s="377"/>
      <c r="V487" s="144"/>
      <c r="W487" s="144"/>
      <c r="X487" s="144"/>
    </row>
    <row r="488" spans="1:24" ht="15.75">
      <c r="A488" s="60" t="s">
        <v>449</v>
      </c>
      <c r="I488" s="1">
        <v>1090</v>
      </c>
      <c r="J488" s="67">
        <v>3</v>
      </c>
      <c r="K488" s="67" t="s">
        <v>7</v>
      </c>
      <c r="L488" s="67"/>
      <c r="M488" s="81">
        <f aca="true" t="shared" si="193" ref="M488:T489">M489</f>
        <v>0</v>
      </c>
      <c r="N488" s="80">
        <f t="shared" si="193"/>
        <v>5000</v>
      </c>
      <c r="O488" s="80">
        <f t="shared" si="193"/>
        <v>5000</v>
      </c>
      <c r="P488" s="80">
        <f t="shared" si="193"/>
        <v>5000</v>
      </c>
      <c r="Q488" s="127">
        <f t="shared" si="193"/>
        <v>7000</v>
      </c>
      <c r="R488" s="80">
        <f t="shared" si="193"/>
        <v>5000</v>
      </c>
      <c r="S488" s="128">
        <f t="shared" si="193"/>
        <v>5000</v>
      </c>
      <c r="T488" s="503">
        <f t="shared" si="193"/>
        <v>10000</v>
      </c>
      <c r="U488" s="384">
        <f>T488/S488</f>
        <v>2</v>
      </c>
      <c r="V488" s="129">
        <f aca="true" t="shared" si="194" ref="V488:X490">P488/O488*100</f>
        <v>100</v>
      </c>
      <c r="W488" s="129">
        <f t="shared" si="194"/>
        <v>140</v>
      </c>
      <c r="X488" s="129">
        <f t="shared" si="194"/>
        <v>71.42857142857143</v>
      </c>
    </row>
    <row r="489" spans="1:24" ht="15">
      <c r="A489" s="60" t="s">
        <v>449</v>
      </c>
      <c r="I489" s="1">
        <v>1090</v>
      </c>
      <c r="J489" s="23">
        <v>38</v>
      </c>
      <c r="K489" s="23" t="s">
        <v>49</v>
      </c>
      <c r="L489" s="23"/>
      <c r="M489" s="24">
        <f t="shared" si="193"/>
        <v>0</v>
      </c>
      <c r="N489" s="28">
        <f t="shared" si="193"/>
        <v>5000</v>
      </c>
      <c r="O489" s="28">
        <f t="shared" si="193"/>
        <v>5000</v>
      </c>
      <c r="P489" s="28">
        <f t="shared" si="193"/>
        <v>5000</v>
      </c>
      <c r="Q489" s="131">
        <f t="shared" si="193"/>
        <v>7000</v>
      </c>
      <c r="R489" s="247">
        <f t="shared" si="193"/>
        <v>5000</v>
      </c>
      <c r="S489" s="130">
        <f t="shared" si="193"/>
        <v>5000</v>
      </c>
      <c r="T489" s="504">
        <f t="shared" si="193"/>
        <v>10000</v>
      </c>
      <c r="U489" s="385">
        <f>T489/S489</f>
        <v>2</v>
      </c>
      <c r="V489" s="129">
        <f t="shared" si="194"/>
        <v>100</v>
      </c>
      <c r="W489" s="129">
        <f t="shared" si="194"/>
        <v>140</v>
      </c>
      <c r="X489" s="129">
        <f t="shared" si="194"/>
        <v>71.42857142857143</v>
      </c>
    </row>
    <row r="490" spans="1:24" ht="15.75" thickBot="1">
      <c r="A490" s="60" t="s">
        <v>449</v>
      </c>
      <c r="B490" s="1">
        <v>1</v>
      </c>
      <c r="C490" s="1">
        <v>2</v>
      </c>
      <c r="E490" s="1">
        <v>4</v>
      </c>
      <c r="I490" s="1">
        <v>1090</v>
      </c>
      <c r="J490" s="23">
        <v>3811</v>
      </c>
      <c r="K490" s="23" t="s">
        <v>236</v>
      </c>
      <c r="L490" s="23"/>
      <c r="M490" s="24">
        <v>0</v>
      </c>
      <c r="N490" s="28">
        <v>5000</v>
      </c>
      <c r="O490" s="28">
        <v>5000</v>
      </c>
      <c r="P490" s="28">
        <v>5000</v>
      </c>
      <c r="Q490" s="131">
        <v>7000</v>
      </c>
      <c r="R490" s="247">
        <v>5000</v>
      </c>
      <c r="S490" s="130">
        <v>5000</v>
      </c>
      <c r="T490" s="504">
        <v>10000</v>
      </c>
      <c r="U490" s="385">
        <f>T490/S490</f>
        <v>2</v>
      </c>
      <c r="V490" s="129">
        <f t="shared" si="194"/>
        <v>100</v>
      </c>
      <c r="W490" s="129">
        <f t="shared" si="194"/>
        <v>140</v>
      </c>
      <c r="X490" s="129">
        <f t="shared" si="194"/>
        <v>71.42857142857143</v>
      </c>
    </row>
    <row r="491" spans="1:24" ht="15.75">
      <c r="A491" s="14"/>
      <c r="J491" s="179"/>
      <c r="K491" s="179" t="s">
        <v>316</v>
      </c>
      <c r="L491" s="179"/>
      <c r="M491" s="180">
        <f aca="true" t="shared" si="195" ref="M491:R491">M488</f>
        <v>0</v>
      </c>
      <c r="N491" s="180">
        <f>N488</f>
        <v>5000</v>
      </c>
      <c r="O491" s="180">
        <f t="shared" si="195"/>
        <v>5000</v>
      </c>
      <c r="P491" s="180">
        <f t="shared" si="195"/>
        <v>5000</v>
      </c>
      <c r="Q491" s="181">
        <f>Q488</f>
        <v>7000</v>
      </c>
      <c r="R491" s="180">
        <f t="shared" si="195"/>
        <v>5000</v>
      </c>
      <c r="S491" s="181">
        <f>S488</f>
        <v>5000</v>
      </c>
      <c r="T491" s="520">
        <f>T488</f>
        <v>10000</v>
      </c>
      <c r="U491" s="387">
        <f>T491/S491</f>
        <v>2</v>
      </c>
      <c r="V491" s="182"/>
      <c r="W491" s="182"/>
      <c r="X491" s="182"/>
    </row>
    <row r="492" spans="10:24" ht="15">
      <c r="J492" s="31"/>
      <c r="K492" s="31"/>
      <c r="L492" s="31"/>
      <c r="M492" s="32"/>
      <c r="N492" s="35"/>
      <c r="O492" s="32"/>
      <c r="P492" s="35"/>
      <c r="Q492" s="206"/>
      <c r="R492" s="184"/>
      <c r="S492" s="140"/>
      <c r="T492" s="507"/>
      <c r="U492" s="366"/>
      <c r="V492" s="207"/>
      <c r="W492" s="207"/>
      <c r="X492" s="207"/>
    </row>
    <row r="493" spans="1:24" ht="15.75">
      <c r="A493" s="7" t="s">
        <v>406</v>
      </c>
      <c r="B493" s="7"/>
      <c r="C493" s="7"/>
      <c r="D493" s="7"/>
      <c r="E493" s="7"/>
      <c r="F493" s="7"/>
      <c r="G493" s="7"/>
      <c r="H493" s="7"/>
      <c r="I493" s="7"/>
      <c r="J493" s="124" t="s">
        <v>262</v>
      </c>
      <c r="K493" s="124" t="s">
        <v>253</v>
      </c>
      <c r="L493" s="124"/>
      <c r="M493" s="15"/>
      <c r="N493" s="15"/>
      <c r="O493" s="15"/>
      <c r="P493" s="15"/>
      <c r="Q493" s="149"/>
      <c r="R493" s="148"/>
      <c r="S493" s="148"/>
      <c r="T493" s="510"/>
      <c r="U493" s="379"/>
      <c r="V493" s="150"/>
      <c r="W493" s="150"/>
      <c r="X493" s="150"/>
    </row>
    <row r="494" spans="1:24" ht="15">
      <c r="A494" s="8" t="s">
        <v>450</v>
      </c>
      <c r="B494" s="8"/>
      <c r="C494" s="8"/>
      <c r="D494" s="8"/>
      <c r="E494" s="8"/>
      <c r="F494" s="8"/>
      <c r="G494" s="8"/>
      <c r="H494" s="8"/>
      <c r="I494" s="8">
        <v>1012</v>
      </c>
      <c r="J494" s="8" t="s">
        <v>89</v>
      </c>
      <c r="K494" s="8" t="s">
        <v>254</v>
      </c>
      <c r="L494" s="8"/>
      <c r="M494" s="16"/>
      <c r="N494" s="16"/>
      <c r="O494" s="16"/>
      <c r="P494" s="16"/>
      <c r="Q494" s="143"/>
      <c r="R494" s="142"/>
      <c r="S494" s="143"/>
      <c r="T494" s="521"/>
      <c r="U494" s="372"/>
      <c r="V494" s="144"/>
      <c r="W494" s="144"/>
      <c r="X494" s="144"/>
    </row>
    <row r="495" spans="1:24" ht="15.75">
      <c r="A495" s="19" t="s">
        <v>450</v>
      </c>
      <c r="I495" s="1">
        <v>1012</v>
      </c>
      <c r="J495" s="67">
        <v>3</v>
      </c>
      <c r="K495" s="67" t="s">
        <v>7</v>
      </c>
      <c r="L495" s="67"/>
      <c r="M495" s="81">
        <f>M496+M497+M498</f>
        <v>0</v>
      </c>
      <c r="N495" s="80">
        <f>N496+N497+N498+N499</f>
        <v>175325</v>
      </c>
      <c r="O495" s="80">
        <f>O496+O497+O498</f>
        <v>150000</v>
      </c>
      <c r="P495" s="80">
        <f>P496+P497+P498+P499</f>
        <v>333960</v>
      </c>
      <c r="Q495" s="127">
        <f>Q496+Q497+Q498</f>
        <v>160000</v>
      </c>
      <c r="R495" s="80">
        <f>R496+R497+R498+R499</f>
        <v>333960</v>
      </c>
      <c r="S495" s="128">
        <f>S496+S497+S498+S499</f>
        <v>305000</v>
      </c>
      <c r="T495" s="503">
        <f>T496+T497+T498+T499</f>
        <v>305000</v>
      </c>
      <c r="U495" s="384">
        <f>T495/S495</f>
        <v>1</v>
      </c>
      <c r="V495" s="129">
        <f aca="true" t="shared" si="196" ref="V495:X499">P495/O495*100</f>
        <v>222.64</v>
      </c>
      <c r="W495" s="129">
        <f t="shared" si="196"/>
        <v>47.90992933285423</v>
      </c>
      <c r="X495" s="129">
        <f t="shared" si="196"/>
        <v>208.725</v>
      </c>
    </row>
    <row r="496" spans="1:24" ht="15" hidden="1">
      <c r="A496" s="19" t="s">
        <v>450</v>
      </c>
      <c r="B496" s="1">
        <v>1</v>
      </c>
      <c r="E496" s="1">
        <v>4</v>
      </c>
      <c r="I496" s="1">
        <v>1012</v>
      </c>
      <c r="J496" s="23">
        <v>31</v>
      </c>
      <c r="K496" s="23" t="s">
        <v>34</v>
      </c>
      <c r="L496" s="23"/>
      <c r="M496" s="24">
        <v>0</v>
      </c>
      <c r="N496" s="28">
        <v>0</v>
      </c>
      <c r="O496" s="28">
        <v>150000</v>
      </c>
      <c r="P496" s="28">
        <v>0</v>
      </c>
      <c r="Q496" s="131">
        <v>160000</v>
      </c>
      <c r="R496" s="80">
        <v>0</v>
      </c>
      <c r="S496" s="130">
        <v>0</v>
      </c>
      <c r="T496" s="504">
        <v>0</v>
      </c>
      <c r="U496" s="385">
        <v>0</v>
      </c>
      <c r="V496" s="129">
        <f t="shared" si="196"/>
        <v>0</v>
      </c>
      <c r="W496" s="129" t="e">
        <f t="shared" si="196"/>
        <v>#DIV/0!</v>
      </c>
      <c r="X496" s="129">
        <f t="shared" si="196"/>
        <v>0</v>
      </c>
    </row>
    <row r="497" spans="1:24" ht="15">
      <c r="A497" s="19" t="s">
        <v>450</v>
      </c>
      <c r="I497" s="1">
        <v>1012</v>
      </c>
      <c r="J497" s="23">
        <v>32</v>
      </c>
      <c r="K497" s="30" t="s">
        <v>255</v>
      </c>
      <c r="L497" s="29"/>
      <c r="M497" s="24">
        <v>0</v>
      </c>
      <c r="N497" s="28">
        <v>300</v>
      </c>
      <c r="O497" s="28">
        <v>0</v>
      </c>
      <c r="P497" s="28">
        <v>0</v>
      </c>
      <c r="Q497" s="131">
        <v>0</v>
      </c>
      <c r="R497" s="247">
        <v>0</v>
      </c>
      <c r="S497" s="130">
        <v>1400</v>
      </c>
      <c r="T497" s="504">
        <v>1400</v>
      </c>
      <c r="U497" s="385">
        <f>T497/S497</f>
        <v>1</v>
      </c>
      <c r="V497" s="129" t="e">
        <f t="shared" si="196"/>
        <v>#DIV/0!</v>
      </c>
      <c r="W497" s="129" t="e">
        <f t="shared" si="196"/>
        <v>#DIV/0!</v>
      </c>
      <c r="X497" s="129" t="e">
        <f t="shared" si="196"/>
        <v>#DIV/0!</v>
      </c>
    </row>
    <row r="498" spans="1:24" ht="15" hidden="1">
      <c r="A498" s="19" t="s">
        <v>450</v>
      </c>
      <c r="I498" s="1">
        <v>1012</v>
      </c>
      <c r="J498" s="23">
        <v>34</v>
      </c>
      <c r="K498" s="30" t="s">
        <v>43</v>
      </c>
      <c r="L498" s="29"/>
      <c r="M498" s="24">
        <v>0</v>
      </c>
      <c r="N498" s="28">
        <v>0</v>
      </c>
      <c r="O498" s="24">
        <v>0</v>
      </c>
      <c r="P498" s="28">
        <v>0</v>
      </c>
      <c r="Q498" s="131">
        <v>0</v>
      </c>
      <c r="R498" s="247">
        <v>0</v>
      </c>
      <c r="S498" s="130">
        <v>0</v>
      </c>
      <c r="T498" s="504">
        <v>0</v>
      </c>
      <c r="U498" s="385">
        <v>0</v>
      </c>
      <c r="V498" s="129" t="e">
        <f t="shared" si="196"/>
        <v>#DIV/0!</v>
      </c>
      <c r="W498" s="129" t="e">
        <f t="shared" si="196"/>
        <v>#DIV/0!</v>
      </c>
      <c r="X498" s="129" t="e">
        <f t="shared" si="196"/>
        <v>#DIV/0!</v>
      </c>
    </row>
    <row r="499" spans="1:24" ht="15.75" thickBot="1">
      <c r="A499" s="60"/>
      <c r="J499" s="55">
        <v>38</v>
      </c>
      <c r="K499" s="79" t="s">
        <v>373</v>
      </c>
      <c r="L499" s="61"/>
      <c r="M499" s="56"/>
      <c r="N499" s="58">
        <v>175025</v>
      </c>
      <c r="O499" s="56">
        <v>0</v>
      </c>
      <c r="P499" s="58">
        <v>333960</v>
      </c>
      <c r="Q499" s="191">
        <v>0</v>
      </c>
      <c r="R499" s="460">
        <v>333960</v>
      </c>
      <c r="S499" s="190">
        <v>303600</v>
      </c>
      <c r="T499" s="522">
        <v>303600</v>
      </c>
      <c r="U499" s="393">
        <f>T499/S499</f>
        <v>1</v>
      </c>
      <c r="V499" s="134" t="e">
        <f t="shared" si="196"/>
        <v>#DIV/0!</v>
      </c>
      <c r="W499" s="134">
        <f t="shared" si="196"/>
        <v>0</v>
      </c>
      <c r="X499" s="134" t="e">
        <f t="shared" si="196"/>
        <v>#DIV/0!</v>
      </c>
    </row>
    <row r="500" spans="1:24" ht="15.75">
      <c r="A500" s="14"/>
      <c r="J500" s="179"/>
      <c r="K500" s="179" t="s">
        <v>316</v>
      </c>
      <c r="L500" s="179"/>
      <c r="M500" s="180">
        <f aca="true" t="shared" si="197" ref="M500:R500">M495</f>
        <v>0</v>
      </c>
      <c r="N500" s="180">
        <f>N495</f>
        <v>175325</v>
      </c>
      <c r="O500" s="180">
        <f t="shared" si="197"/>
        <v>150000</v>
      </c>
      <c r="P500" s="180">
        <f t="shared" si="197"/>
        <v>333960</v>
      </c>
      <c r="Q500" s="181">
        <f>Q495</f>
        <v>160000</v>
      </c>
      <c r="R500" s="180">
        <f t="shared" si="197"/>
        <v>333960</v>
      </c>
      <c r="S500" s="181">
        <f>S495</f>
        <v>305000</v>
      </c>
      <c r="T500" s="520">
        <f>T495</f>
        <v>305000</v>
      </c>
      <c r="U500" s="387">
        <f>T500/S500</f>
        <v>1</v>
      </c>
      <c r="V500" s="182"/>
      <c r="W500" s="182"/>
      <c r="X500" s="182"/>
    </row>
    <row r="501" spans="10:24" ht="15">
      <c r="J501" s="51"/>
      <c r="K501" s="51"/>
      <c r="L501" s="51"/>
      <c r="M501" s="32"/>
      <c r="N501" s="35"/>
      <c r="O501" s="32"/>
      <c r="P501" s="35"/>
      <c r="Q501" s="206"/>
      <c r="R501" s="184"/>
      <c r="S501" s="140"/>
      <c r="T501" s="507"/>
      <c r="U501" s="366"/>
      <c r="V501" s="207"/>
      <c r="W501" s="207"/>
      <c r="X501" s="207"/>
    </row>
    <row r="502" spans="1:25" s="19" customFormat="1" ht="15.75">
      <c r="A502" s="7" t="s">
        <v>407</v>
      </c>
      <c r="B502" s="7"/>
      <c r="C502" s="7"/>
      <c r="D502" s="7"/>
      <c r="E502" s="7"/>
      <c r="F502" s="7"/>
      <c r="G502" s="7"/>
      <c r="H502" s="7"/>
      <c r="I502" s="7"/>
      <c r="J502" s="124" t="s">
        <v>292</v>
      </c>
      <c r="K502" s="124" t="s">
        <v>263</v>
      </c>
      <c r="L502" s="124"/>
      <c r="M502" s="15"/>
      <c r="N502" s="15"/>
      <c r="O502" s="15"/>
      <c r="P502" s="15"/>
      <c r="Q502" s="149"/>
      <c r="R502" s="148"/>
      <c r="S502" s="148"/>
      <c r="T502" s="510"/>
      <c r="U502" s="379"/>
      <c r="V502" s="150"/>
      <c r="W502" s="150"/>
      <c r="X502" s="150"/>
      <c r="Y502" s="172"/>
    </row>
    <row r="503" spans="1:25" s="19" customFormat="1" ht="15">
      <c r="A503" s="8" t="s">
        <v>451</v>
      </c>
      <c r="B503" s="8"/>
      <c r="C503" s="8"/>
      <c r="D503" s="8"/>
      <c r="E503" s="8"/>
      <c r="F503" s="8"/>
      <c r="G503" s="8"/>
      <c r="H503" s="8"/>
      <c r="I503" s="8">
        <v>760</v>
      </c>
      <c r="J503" s="8" t="s">
        <v>134</v>
      </c>
      <c r="K503" s="8" t="s">
        <v>264</v>
      </c>
      <c r="L503" s="8"/>
      <c r="M503" s="16"/>
      <c r="N503" s="16"/>
      <c r="O503" s="16"/>
      <c r="P503" s="16"/>
      <c r="Q503" s="143"/>
      <c r="R503" s="142"/>
      <c r="S503" s="143"/>
      <c r="T503" s="521"/>
      <c r="U503" s="372"/>
      <c r="V503" s="144"/>
      <c r="W503" s="144"/>
      <c r="X503" s="144"/>
      <c r="Y503" s="172"/>
    </row>
    <row r="504" spans="1:24" ht="15.75">
      <c r="A504" s="19" t="s">
        <v>451</v>
      </c>
      <c r="I504" s="1">
        <v>760</v>
      </c>
      <c r="J504" s="67">
        <v>3</v>
      </c>
      <c r="K504" s="67" t="s">
        <v>7</v>
      </c>
      <c r="L504" s="67"/>
      <c r="M504" s="81">
        <f aca="true" t="shared" si="198" ref="M504:T504">M505</f>
        <v>39772</v>
      </c>
      <c r="N504" s="80">
        <f t="shared" si="198"/>
        <v>35734</v>
      </c>
      <c r="O504" s="80">
        <f t="shared" si="198"/>
        <v>40000</v>
      </c>
      <c r="P504" s="80">
        <f t="shared" si="198"/>
        <v>27000</v>
      </c>
      <c r="Q504" s="127">
        <f t="shared" si="198"/>
        <v>52000</v>
      </c>
      <c r="R504" s="80">
        <f t="shared" si="198"/>
        <v>34000</v>
      </c>
      <c r="S504" s="128">
        <f t="shared" si="198"/>
        <v>44000</v>
      </c>
      <c r="T504" s="503">
        <f t="shared" si="198"/>
        <v>59000</v>
      </c>
      <c r="U504" s="384">
        <f aca="true" t="shared" si="199" ref="U504:U511">T504/S504</f>
        <v>1.3409090909090908</v>
      </c>
      <c r="V504" s="129">
        <v>0</v>
      </c>
      <c r="W504" s="129">
        <f aca="true" t="shared" si="200" ref="W504:X508">Q504/P504</f>
        <v>1.9259259259259258</v>
      </c>
      <c r="X504" s="129">
        <f t="shared" si="200"/>
        <v>0.6538461538461539</v>
      </c>
    </row>
    <row r="505" spans="1:24" ht="15">
      <c r="A505" s="19" t="s">
        <v>451</v>
      </c>
      <c r="I505" s="1">
        <v>760</v>
      </c>
      <c r="J505" s="23">
        <v>32</v>
      </c>
      <c r="K505" s="30" t="s">
        <v>38</v>
      </c>
      <c r="L505" s="29"/>
      <c r="M505" s="24">
        <f>M506+M507</f>
        <v>39772</v>
      </c>
      <c r="N505" s="28">
        <f aca="true" t="shared" si="201" ref="N505:S505">N506+N507+N508</f>
        <v>35734</v>
      </c>
      <c r="O505" s="28">
        <f t="shared" si="201"/>
        <v>40000</v>
      </c>
      <c r="P505" s="28">
        <f t="shared" si="201"/>
        <v>27000</v>
      </c>
      <c r="Q505" s="131">
        <f t="shared" si="201"/>
        <v>52000</v>
      </c>
      <c r="R505" s="247">
        <f t="shared" si="201"/>
        <v>34000</v>
      </c>
      <c r="S505" s="130">
        <f t="shared" si="201"/>
        <v>44000</v>
      </c>
      <c r="T505" s="504">
        <f>T506+T507+T508</f>
        <v>59000</v>
      </c>
      <c r="U505" s="396">
        <f t="shared" si="199"/>
        <v>1.3409090909090908</v>
      </c>
      <c r="V505" s="129">
        <v>0</v>
      </c>
      <c r="W505" s="129">
        <f t="shared" si="200"/>
        <v>1.9259259259259258</v>
      </c>
      <c r="X505" s="129">
        <f t="shared" si="200"/>
        <v>0.6538461538461539</v>
      </c>
    </row>
    <row r="506" spans="1:24" ht="15">
      <c r="A506" s="19" t="s">
        <v>451</v>
      </c>
      <c r="C506" s="1">
        <v>2</v>
      </c>
      <c r="D506" s="1">
        <v>3</v>
      </c>
      <c r="E506" s="1">
        <v>4</v>
      </c>
      <c r="I506" s="1">
        <v>760</v>
      </c>
      <c r="J506" s="23">
        <v>3234</v>
      </c>
      <c r="K506" s="23" t="s">
        <v>265</v>
      </c>
      <c r="L506" s="23"/>
      <c r="M506" s="24">
        <v>39040</v>
      </c>
      <c r="N506" s="28">
        <v>19680</v>
      </c>
      <c r="O506" s="28">
        <v>30000</v>
      </c>
      <c r="P506" s="28">
        <v>20000</v>
      </c>
      <c r="Q506" s="131">
        <v>40000</v>
      </c>
      <c r="R506" s="247">
        <v>25000</v>
      </c>
      <c r="S506" s="130">
        <v>25000</v>
      </c>
      <c r="T506" s="504">
        <v>25000</v>
      </c>
      <c r="U506" s="396">
        <f t="shared" si="199"/>
        <v>1</v>
      </c>
      <c r="V506" s="129">
        <v>0</v>
      </c>
      <c r="W506" s="129">
        <f t="shared" si="200"/>
        <v>2</v>
      </c>
      <c r="X506" s="129">
        <f t="shared" si="200"/>
        <v>0.625</v>
      </c>
    </row>
    <row r="507" spans="1:24" ht="15">
      <c r="A507" s="19" t="s">
        <v>451</v>
      </c>
      <c r="C507" s="1">
        <v>2</v>
      </c>
      <c r="D507" s="1">
        <v>3</v>
      </c>
      <c r="E507" s="1">
        <v>4</v>
      </c>
      <c r="I507" s="1">
        <v>760</v>
      </c>
      <c r="J507" s="23">
        <v>3236</v>
      </c>
      <c r="K507" s="23" t="s">
        <v>266</v>
      </c>
      <c r="L507" s="23"/>
      <c r="M507" s="24">
        <v>732</v>
      </c>
      <c r="N507" s="28">
        <v>12684</v>
      </c>
      <c r="O507" s="28">
        <v>8000</v>
      </c>
      <c r="P507" s="28">
        <v>3000</v>
      </c>
      <c r="Q507" s="131">
        <v>10000</v>
      </c>
      <c r="R507" s="247">
        <v>5000</v>
      </c>
      <c r="S507" s="130">
        <v>15000</v>
      </c>
      <c r="T507" s="504">
        <v>30000</v>
      </c>
      <c r="U507" s="396">
        <f t="shared" si="199"/>
        <v>2</v>
      </c>
      <c r="V507" s="129">
        <v>0</v>
      </c>
      <c r="W507" s="129">
        <f t="shared" si="200"/>
        <v>3.3333333333333335</v>
      </c>
      <c r="X507" s="129">
        <f t="shared" si="200"/>
        <v>0.5</v>
      </c>
    </row>
    <row r="508" spans="1:24" ht="15.75" thickBot="1">
      <c r="A508" s="19" t="s">
        <v>451</v>
      </c>
      <c r="C508" s="1">
        <v>2</v>
      </c>
      <c r="D508" s="1">
        <v>3</v>
      </c>
      <c r="E508" s="1">
        <v>4</v>
      </c>
      <c r="I508" s="1">
        <v>760</v>
      </c>
      <c r="J508" s="23">
        <v>3237</v>
      </c>
      <c r="K508" s="23" t="s">
        <v>267</v>
      </c>
      <c r="L508" s="23"/>
      <c r="M508" s="24">
        <v>0</v>
      </c>
      <c r="N508" s="28">
        <v>3370</v>
      </c>
      <c r="O508" s="28">
        <v>2000</v>
      </c>
      <c r="P508" s="28">
        <v>4000</v>
      </c>
      <c r="Q508" s="131">
        <v>2000</v>
      </c>
      <c r="R508" s="247">
        <v>4000</v>
      </c>
      <c r="S508" s="130">
        <v>4000</v>
      </c>
      <c r="T508" s="504">
        <v>4000</v>
      </c>
      <c r="U508" s="396">
        <f t="shared" si="199"/>
        <v>1</v>
      </c>
      <c r="V508" s="129">
        <v>0</v>
      </c>
      <c r="W508" s="129">
        <f t="shared" si="200"/>
        <v>0.5</v>
      </c>
      <c r="X508" s="129">
        <f t="shared" si="200"/>
        <v>2</v>
      </c>
    </row>
    <row r="509" spans="1:24" ht="16.5" thickBot="1">
      <c r="A509" s="14"/>
      <c r="J509" s="179"/>
      <c r="K509" s="179" t="s">
        <v>316</v>
      </c>
      <c r="L509" s="179"/>
      <c r="M509" s="180">
        <f aca="true" t="shared" si="202" ref="M509:R509">M504</f>
        <v>39772</v>
      </c>
      <c r="N509" s="180">
        <f>N504</f>
        <v>35734</v>
      </c>
      <c r="O509" s="180">
        <f t="shared" si="202"/>
        <v>40000</v>
      </c>
      <c r="P509" s="180">
        <f t="shared" si="202"/>
        <v>27000</v>
      </c>
      <c r="Q509" s="181">
        <f>Q504</f>
        <v>52000</v>
      </c>
      <c r="R509" s="180">
        <f t="shared" si="202"/>
        <v>34000</v>
      </c>
      <c r="S509" s="181">
        <f>S504</f>
        <v>44000</v>
      </c>
      <c r="T509" s="520">
        <f>T504</f>
        <v>59000</v>
      </c>
      <c r="U509" s="387">
        <f t="shared" si="199"/>
        <v>1.3409090909090908</v>
      </c>
      <c r="V509" s="182"/>
      <c r="W509" s="182"/>
      <c r="X509" s="182"/>
    </row>
    <row r="510" spans="10:24" ht="16.5" thickBot="1">
      <c r="J510" s="155"/>
      <c r="K510" s="155" t="s">
        <v>329</v>
      </c>
      <c r="L510" s="155"/>
      <c r="M510" s="156">
        <f aca="true" t="shared" si="203" ref="M510:T510">M472+M478+M485+M491+M500+M509</f>
        <v>615981</v>
      </c>
      <c r="N510" s="156">
        <f t="shared" si="203"/>
        <v>732559</v>
      </c>
      <c r="O510" s="156">
        <f t="shared" si="203"/>
        <v>701500</v>
      </c>
      <c r="P510" s="156">
        <f t="shared" si="203"/>
        <v>902810</v>
      </c>
      <c r="Q510" s="157">
        <f t="shared" si="203"/>
        <v>807000</v>
      </c>
      <c r="R510" s="156">
        <f t="shared" si="203"/>
        <v>954460</v>
      </c>
      <c r="S510" s="157">
        <f t="shared" si="203"/>
        <v>948000</v>
      </c>
      <c r="T510" s="512">
        <f t="shared" si="203"/>
        <v>928000</v>
      </c>
      <c r="U510" s="391">
        <f t="shared" si="199"/>
        <v>0.9789029535864979</v>
      </c>
      <c r="V510" s="158"/>
      <c r="W510" s="158"/>
      <c r="X510" s="158"/>
    </row>
    <row r="511" spans="10:24" ht="16.5" thickTop="1">
      <c r="J511" s="49"/>
      <c r="K511" s="159" t="s">
        <v>330</v>
      </c>
      <c r="L511" s="49"/>
      <c r="M511" s="160">
        <f aca="true" t="shared" si="204" ref="M511:T511">M405+M439+M453+M463+M510</f>
        <v>913677</v>
      </c>
      <c r="N511" s="160">
        <f t="shared" si="204"/>
        <v>919650</v>
      </c>
      <c r="O511" s="160">
        <f t="shared" si="204"/>
        <v>891600</v>
      </c>
      <c r="P511" s="160">
        <f t="shared" si="204"/>
        <v>1069139</v>
      </c>
      <c r="Q511" s="161">
        <f t="shared" si="204"/>
        <v>1055600</v>
      </c>
      <c r="R511" s="160">
        <f t="shared" si="204"/>
        <v>1135960</v>
      </c>
      <c r="S511" s="161">
        <f t="shared" si="204"/>
        <v>1176163</v>
      </c>
      <c r="T511" s="513">
        <f t="shared" si="204"/>
        <v>1156563</v>
      </c>
      <c r="U511" s="397">
        <f t="shared" si="199"/>
        <v>0.9833356431038895</v>
      </c>
      <c r="V511" s="162"/>
      <c r="W511" s="162"/>
      <c r="X511" s="162"/>
    </row>
    <row r="512" spans="10:24" ht="15">
      <c r="J512" s="31"/>
      <c r="K512" s="31"/>
      <c r="L512" s="31"/>
      <c r="M512" s="32"/>
      <c r="N512" s="93"/>
      <c r="O512" s="32"/>
      <c r="P512" s="35"/>
      <c r="Q512" s="206"/>
      <c r="R512" s="184"/>
      <c r="S512" s="140"/>
      <c r="T512" s="507"/>
      <c r="U512" s="366"/>
      <c r="V512" s="207"/>
      <c r="W512" s="207"/>
      <c r="X512" s="207"/>
    </row>
    <row r="513" spans="1:24" ht="15.75">
      <c r="A513" s="19"/>
      <c r="B513" s="19"/>
      <c r="C513" s="19"/>
      <c r="D513" s="19"/>
      <c r="E513" s="19"/>
      <c r="F513" s="19"/>
      <c r="G513" s="19"/>
      <c r="H513" s="19"/>
      <c r="I513" s="19"/>
      <c r="J513" s="121" t="s">
        <v>293</v>
      </c>
      <c r="K513" s="121" t="s">
        <v>343</v>
      </c>
      <c r="L513" s="121"/>
      <c r="M513" s="21"/>
      <c r="N513" s="231"/>
      <c r="O513" s="21"/>
      <c r="P513" s="21"/>
      <c r="Q513" s="165"/>
      <c r="R513" s="166"/>
      <c r="S513" s="166"/>
      <c r="T513" s="532"/>
      <c r="U513" s="398"/>
      <c r="V513" s="167"/>
      <c r="W513" s="167"/>
      <c r="X513" s="167"/>
    </row>
    <row r="514" spans="1:24" ht="15.75">
      <c r="A514" s="19"/>
      <c r="B514" s="19"/>
      <c r="C514" s="19"/>
      <c r="D514" s="19"/>
      <c r="E514" s="19"/>
      <c r="F514" s="19"/>
      <c r="G514" s="19"/>
      <c r="H514" s="19"/>
      <c r="I514" s="19"/>
      <c r="J514" s="122" t="s">
        <v>294</v>
      </c>
      <c r="K514" s="9" t="s">
        <v>344</v>
      </c>
      <c r="L514" s="9"/>
      <c r="M514" s="17"/>
      <c r="N514" s="212"/>
      <c r="O514" s="17"/>
      <c r="P514" s="17"/>
      <c r="Q514" s="168"/>
      <c r="R514" s="169"/>
      <c r="S514" s="169"/>
      <c r="T514" s="526"/>
      <c r="U514" s="392"/>
      <c r="V514" s="170"/>
      <c r="W514" s="170"/>
      <c r="X514" s="170"/>
    </row>
    <row r="515" spans="1:24" ht="15.75">
      <c r="A515" s="19"/>
      <c r="B515" s="19"/>
      <c r="C515" s="19"/>
      <c r="D515" s="19"/>
      <c r="E515" s="19"/>
      <c r="F515" s="19"/>
      <c r="G515" s="19"/>
      <c r="H515" s="19"/>
      <c r="I515" s="19">
        <v>600</v>
      </c>
      <c r="J515" s="19" t="s">
        <v>250</v>
      </c>
      <c r="K515" s="1" t="s">
        <v>116</v>
      </c>
      <c r="L515" s="19"/>
      <c r="M515" s="20"/>
      <c r="N515" s="209"/>
      <c r="O515" s="20"/>
      <c r="P515" s="20"/>
      <c r="Q515" s="163"/>
      <c r="R515" s="171"/>
      <c r="S515" s="171"/>
      <c r="T515" s="527"/>
      <c r="U515" s="364"/>
      <c r="V515" s="172"/>
      <c r="W515" s="172"/>
      <c r="X515" s="172"/>
    </row>
    <row r="516" spans="1:24" ht="15.75">
      <c r="A516" s="7" t="s">
        <v>408</v>
      </c>
      <c r="B516" s="7"/>
      <c r="C516" s="7"/>
      <c r="D516" s="7"/>
      <c r="E516" s="7"/>
      <c r="F516" s="7"/>
      <c r="G516" s="7"/>
      <c r="H516" s="7"/>
      <c r="I516" s="7"/>
      <c r="J516" s="124" t="s">
        <v>295</v>
      </c>
      <c r="K516" s="124" t="s">
        <v>345</v>
      </c>
      <c r="L516" s="124"/>
      <c r="M516" s="15"/>
      <c r="N516" s="213"/>
      <c r="O516" s="15"/>
      <c r="P516" s="15"/>
      <c r="Q516" s="149"/>
      <c r="R516" s="148"/>
      <c r="S516" s="148"/>
      <c r="T516" s="510"/>
      <c r="U516" s="379"/>
      <c r="V516" s="150"/>
      <c r="W516" s="150"/>
      <c r="X516" s="150"/>
    </row>
    <row r="517" spans="1:24" ht="15.75">
      <c r="A517" s="8" t="s">
        <v>452</v>
      </c>
      <c r="B517" s="8"/>
      <c r="C517" s="8"/>
      <c r="D517" s="8"/>
      <c r="E517" s="8"/>
      <c r="F517" s="8"/>
      <c r="G517" s="8"/>
      <c r="H517" s="8"/>
      <c r="I517" s="8">
        <v>660</v>
      </c>
      <c r="J517" s="8" t="s">
        <v>136</v>
      </c>
      <c r="K517" s="8" t="s">
        <v>256</v>
      </c>
      <c r="L517" s="8"/>
      <c r="M517" s="16"/>
      <c r="N517" s="208"/>
      <c r="O517" s="16"/>
      <c r="P517" s="16"/>
      <c r="Q517" s="143"/>
      <c r="R517" s="142"/>
      <c r="S517" s="142"/>
      <c r="T517" s="508"/>
      <c r="U517" s="377"/>
      <c r="V517" s="144"/>
      <c r="W517" s="144"/>
      <c r="X517" s="144"/>
    </row>
    <row r="518" spans="1:25" s="19" customFormat="1" ht="15">
      <c r="A518" s="19" t="s">
        <v>452</v>
      </c>
      <c r="I518" s="19">
        <v>660</v>
      </c>
      <c r="J518" s="104">
        <v>3</v>
      </c>
      <c r="K518" s="104" t="s">
        <v>7</v>
      </c>
      <c r="L518" s="104"/>
      <c r="M518" s="80">
        <f aca="true" t="shared" si="205" ref="M518:R518">M519+M527</f>
        <v>327753</v>
      </c>
      <c r="N518" s="80">
        <f>N519+N527</f>
        <v>197206</v>
      </c>
      <c r="O518" s="80">
        <f t="shared" si="205"/>
        <v>265000</v>
      </c>
      <c r="P518" s="80">
        <f t="shared" si="205"/>
        <v>330984</v>
      </c>
      <c r="Q518" s="130">
        <f>Q519+Q527</f>
        <v>0</v>
      </c>
      <c r="R518" s="80">
        <f t="shared" si="205"/>
        <v>290700</v>
      </c>
      <c r="S518" s="130">
        <f>S519+S527</f>
        <v>326505</v>
      </c>
      <c r="T518" s="504">
        <f>T519+T527</f>
        <v>359083</v>
      </c>
      <c r="U518" s="395">
        <f>T518/S518</f>
        <v>1.0997779513330577</v>
      </c>
      <c r="V518" s="129">
        <v>0</v>
      </c>
      <c r="W518" s="129">
        <v>0</v>
      </c>
      <c r="X518" s="129">
        <v>0</v>
      </c>
      <c r="Y518" s="172"/>
    </row>
    <row r="519" spans="1:25" s="19" customFormat="1" ht="15">
      <c r="A519" s="19" t="s">
        <v>452</v>
      </c>
      <c r="I519" s="19">
        <v>660</v>
      </c>
      <c r="J519" s="27">
        <v>31</v>
      </c>
      <c r="K519" s="27" t="s">
        <v>34</v>
      </c>
      <c r="L519" s="27"/>
      <c r="M519" s="28">
        <f aca="true" t="shared" si="206" ref="M519:T519">M520</f>
        <v>246498</v>
      </c>
      <c r="N519" s="28">
        <f t="shared" si="206"/>
        <v>107038</v>
      </c>
      <c r="O519" s="28">
        <f t="shared" si="206"/>
        <v>168500</v>
      </c>
      <c r="P519" s="28">
        <f t="shared" si="206"/>
        <v>191200</v>
      </c>
      <c r="Q519" s="130">
        <f t="shared" si="206"/>
        <v>0</v>
      </c>
      <c r="R519" s="247">
        <f t="shared" si="206"/>
        <v>190200</v>
      </c>
      <c r="S519" s="130">
        <f t="shared" si="206"/>
        <v>192505</v>
      </c>
      <c r="T519" s="504">
        <f t="shared" si="206"/>
        <v>202083</v>
      </c>
      <c r="U519" s="385">
        <f aca="true" t="shared" si="207" ref="U519:U539">T519/S519</f>
        <v>1.0497545518298226</v>
      </c>
      <c r="V519" s="129">
        <v>0</v>
      </c>
      <c r="W519" s="129">
        <v>0</v>
      </c>
      <c r="X519" s="129">
        <v>0</v>
      </c>
      <c r="Y519" s="172"/>
    </row>
    <row r="520" spans="1:25" s="19" customFormat="1" ht="15">
      <c r="A520" s="19" t="s">
        <v>452</v>
      </c>
      <c r="I520" s="19">
        <v>660</v>
      </c>
      <c r="J520" s="68">
        <v>311</v>
      </c>
      <c r="K520" s="69" t="s">
        <v>220</v>
      </c>
      <c r="L520" s="70"/>
      <c r="M520" s="28">
        <f>M521+M524+M525+M526</f>
        <v>246498</v>
      </c>
      <c r="N520" s="28">
        <f>N521+N524+N525+N526</f>
        <v>107038</v>
      </c>
      <c r="O520" s="28">
        <f>O521+O524+O525+O526</f>
        <v>168500</v>
      </c>
      <c r="P520" s="28">
        <f>P521+P524+P525+P526+P522</f>
        <v>191200</v>
      </c>
      <c r="Q520" s="130">
        <f>Q521+Q524+Q525+Q526</f>
        <v>0</v>
      </c>
      <c r="R520" s="80">
        <f>R521+R524+R525+R526</f>
        <v>190200</v>
      </c>
      <c r="S520" s="130">
        <f>S521+S524+S525+S526+S522</f>
        <v>192505</v>
      </c>
      <c r="T520" s="504">
        <f>T521+T524+T525+T526+T522+T523</f>
        <v>202083</v>
      </c>
      <c r="U520" s="395">
        <f t="shared" si="207"/>
        <v>1.0497545518298226</v>
      </c>
      <c r="V520" s="129">
        <v>0</v>
      </c>
      <c r="W520" s="129">
        <v>0</v>
      </c>
      <c r="X520" s="129">
        <v>0</v>
      </c>
      <c r="Y520" s="172"/>
    </row>
    <row r="521" spans="1:27" s="19" customFormat="1" ht="15">
      <c r="A521" s="19" t="s">
        <v>452</v>
      </c>
      <c r="B521" s="19">
        <v>1</v>
      </c>
      <c r="E521" s="19">
        <v>4</v>
      </c>
      <c r="I521" s="19">
        <v>660</v>
      </c>
      <c r="J521" s="27">
        <v>3111</v>
      </c>
      <c r="K521" s="27" t="s">
        <v>212</v>
      </c>
      <c r="L521" s="27"/>
      <c r="M521" s="28">
        <v>201281</v>
      </c>
      <c r="N521" s="28">
        <v>86431</v>
      </c>
      <c r="O521" s="28">
        <v>135000</v>
      </c>
      <c r="P521" s="28">
        <v>154000</v>
      </c>
      <c r="Q521" s="130">
        <v>0</v>
      </c>
      <c r="R521" s="247">
        <v>154000</v>
      </c>
      <c r="S521" s="130">
        <v>154000</v>
      </c>
      <c r="T521" s="504">
        <v>154000</v>
      </c>
      <c r="U521" s="385">
        <f t="shared" si="207"/>
        <v>1</v>
      </c>
      <c r="V521" s="129">
        <v>0</v>
      </c>
      <c r="W521" s="129">
        <v>0</v>
      </c>
      <c r="X521" s="129">
        <v>0</v>
      </c>
      <c r="Y521" s="172"/>
      <c r="AA521" s="172"/>
    </row>
    <row r="522" spans="1:27" s="19" customFormat="1" ht="15">
      <c r="A522" s="19" t="s">
        <v>452</v>
      </c>
      <c r="B522" s="19">
        <v>1</v>
      </c>
      <c r="E522" s="19">
        <v>4</v>
      </c>
      <c r="I522" s="19">
        <v>660</v>
      </c>
      <c r="J522" s="27">
        <v>3113</v>
      </c>
      <c r="K522" s="27" t="s">
        <v>490</v>
      </c>
      <c r="L522" s="27"/>
      <c r="M522" s="28"/>
      <c r="N522" s="28">
        <v>0</v>
      </c>
      <c r="O522" s="28">
        <v>0</v>
      </c>
      <c r="P522" s="28">
        <v>1000</v>
      </c>
      <c r="Q522" s="130">
        <v>0</v>
      </c>
      <c r="R522" s="247">
        <v>0</v>
      </c>
      <c r="S522" s="130">
        <v>2305</v>
      </c>
      <c r="T522" s="504">
        <v>5000</v>
      </c>
      <c r="U522" s="385">
        <f t="shared" si="207"/>
        <v>2.1691973969631237</v>
      </c>
      <c r="V522" s="129"/>
      <c r="W522" s="129"/>
      <c r="X522" s="129"/>
      <c r="Y522" s="172"/>
      <c r="AA522" s="172"/>
    </row>
    <row r="523" spans="9:27" s="19" customFormat="1" ht="15">
      <c r="I523" s="19">
        <v>660</v>
      </c>
      <c r="J523" s="27">
        <v>3113</v>
      </c>
      <c r="K523" s="27" t="s">
        <v>600</v>
      </c>
      <c r="L523" s="27"/>
      <c r="M523" s="28"/>
      <c r="N523" s="28"/>
      <c r="O523" s="28"/>
      <c r="P523" s="28"/>
      <c r="Q523" s="130"/>
      <c r="R523" s="247"/>
      <c r="S523" s="130"/>
      <c r="T523" s="504">
        <v>6783</v>
      </c>
      <c r="U523" s="385" t="e">
        <f t="shared" si="207"/>
        <v>#DIV/0!</v>
      </c>
      <c r="V523" s="129"/>
      <c r="W523" s="129"/>
      <c r="X523" s="129"/>
      <c r="Y523" s="172"/>
      <c r="AA523" s="172"/>
    </row>
    <row r="524" spans="1:27" s="19" customFormat="1" ht="15">
      <c r="A524" s="19" t="s">
        <v>452</v>
      </c>
      <c r="B524" s="19">
        <v>1</v>
      </c>
      <c r="E524" s="19">
        <v>4</v>
      </c>
      <c r="I524" s="19">
        <v>660</v>
      </c>
      <c r="J524" s="27">
        <v>3121</v>
      </c>
      <c r="K524" s="27" t="s">
        <v>36</v>
      </c>
      <c r="L524" s="27"/>
      <c r="M524" s="28">
        <v>10600</v>
      </c>
      <c r="N524" s="28">
        <v>5750</v>
      </c>
      <c r="O524" s="28">
        <v>9500</v>
      </c>
      <c r="P524" s="28">
        <v>9500</v>
      </c>
      <c r="Q524" s="130">
        <v>0</v>
      </c>
      <c r="R524" s="247">
        <v>9500</v>
      </c>
      <c r="S524" s="130">
        <v>9500</v>
      </c>
      <c r="T524" s="504">
        <v>9500</v>
      </c>
      <c r="U524" s="385">
        <f t="shared" si="207"/>
        <v>1</v>
      </c>
      <c r="V524" s="129">
        <v>0</v>
      </c>
      <c r="W524" s="129">
        <v>0</v>
      </c>
      <c r="X524" s="129">
        <v>0</v>
      </c>
      <c r="Y524" s="172"/>
      <c r="AA524" s="172"/>
    </row>
    <row r="525" spans="1:27" s="19" customFormat="1" ht="15">
      <c r="A525" s="19" t="s">
        <v>452</v>
      </c>
      <c r="B525" s="19">
        <v>1</v>
      </c>
      <c r="E525" s="19">
        <v>4</v>
      </c>
      <c r="I525" s="19">
        <v>660</v>
      </c>
      <c r="J525" s="27">
        <v>3132</v>
      </c>
      <c r="K525" s="27" t="s">
        <v>257</v>
      </c>
      <c r="L525" s="27"/>
      <c r="M525" s="28">
        <v>31195</v>
      </c>
      <c r="N525" s="28">
        <v>13388</v>
      </c>
      <c r="O525" s="28">
        <v>21000</v>
      </c>
      <c r="P525" s="28">
        <v>24000</v>
      </c>
      <c r="Q525" s="130">
        <v>0</v>
      </c>
      <c r="R525" s="247">
        <v>24000</v>
      </c>
      <c r="S525" s="130">
        <v>24000</v>
      </c>
      <c r="T525" s="504">
        <v>24000</v>
      </c>
      <c r="U525" s="385">
        <f t="shared" si="207"/>
        <v>1</v>
      </c>
      <c r="V525" s="129">
        <v>0</v>
      </c>
      <c r="W525" s="129">
        <v>0</v>
      </c>
      <c r="X525" s="129">
        <v>0</v>
      </c>
      <c r="Y525" s="172"/>
      <c r="AA525" s="172"/>
    </row>
    <row r="526" spans="1:27" s="19" customFormat="1" ht="15">
      <c r="A526" s="19" t="s">
        <v>452</v>
      </c>
      <c r="B526" s="19">
        <v>1</v>
      </c>
      <c r="E526" s="19">
        <v>4</v>
      </c>
      <c r="I526" s="19">
        <v>660</v>
      </c>
      <c r="J526" s="27">
        <v>3133</v>
      </c>
      <c r="K526" s="27" t="s">
        <v>213</v>
      </c>
      <c r="L526" s="27"/>
      <c r="M526" s="28">
        <v>3422</v>
      </c>
      <c r="N526" s="28">
        <v>1469</v>
      </c>
      <c r="O526" s="28">
        <v>3000</v>
      </c>
      <c r="P526" s="28">
        <v>2700</v>
      </c>
      <c r="Q526" s="130">
        <v>0</v>
      </c>
      <c r="R526" s="247">
        <v>2700</v>
      </c>
      <c r="S526" s="130">
        <v>2700</v>
      </c>
      <c r="T526" s="504">
        <v>2800</v>
      </c>
      <c r="U526" s="385">
        <f t="shared" si="207"/>
        <v>1.037037037037037</v>
      </c>
      <c r="V526" s="129">
        <v>0</v>
      </c>
      <c r="W526" s="129">
        <v>0</v>
      </c>
      <c r="X526" s="129">
        <v>0</v>
      </c>
      <c r="Y526" s="172"/>
      <c r="AA526" s="172"/>
    </row>
    <row r="527" spans="1:25" s="19" customFormat="1" ht="15">
      <c r="A527" s="19" t="s">
        <v>452</v>
      </c>
      <c r="I527" s="19">
        <v>660</v>
      </c>
      <c r="J527" s="23">
        <v>32</v>
      </c>
      <c r="K527" s="30" t="s">
        <v>38</v>
      </c>
      <c r="L527" s="29"/>
      <c r="M527" s="28">
        <f>M528</f>
        <v>81255</v>
      </c>
      <c r="N527" s="28">
        <v>90168</v>
      </c>
      <c r="O527" s="28">
        <f aca="true" t="shared" si="208" ref="O527:T527">O528</f>
        <v>96500</v>
      </c>
      <c r="P527" s="28">
        <f t="shared" si="208"/>
        <v>139784</v>
      </c>
      <c r="Q527" s="130">
        <f t="shared" si="208"/>
        <v>0</v>
      </c>
      <c r="R527" s="247">
        <f t="shared" si="208"/>
        <v>100500</v>
      </c>
      <c r="S527" s="130">
        <f t="shared" si="208"/>
        <v>134000</v>
      </c>
      <c r="T527" s="504">
        <f t="shared" si="208"/>
        <v>157000</v>
      </c>
      <c r="U527" s="385">
        <f t="shared" si="207"/>
        <v>1.171641791044776</v>
      </c>
      <c r="V527" s="129">
        <v>0</v>
      </c>
      <c r="W527" s="129">
        <v>0</v>
      </c>
      <c r="X527" s="129">
        <v>0</v>
      </c>
      <c r="Y527" s="172"/>
    </row>
    <row r="528" spans="1:25" s="19" customFormat="1" ht="15">
      <c r="A528" s="19" t="s">
        <v>452</v>
      </c>
      <c r="I528" s="19">
        <v>660</v>
      </c>
      <c r="J528" s="64">
        <v>321</v>
      </c>
      <c r="K528" s="64" t="s">
        <v>39</v>
      </c>
      <c r="L528" s="64"/>
      <c r="M528" s="28">
        <f>M529+M530+M531+M533+M535+M539</f>
        <v>81255</v>
      </c>
      <c r="N528" s="28">
        <f>N529+N530+N531+N533+N535+N539+N532+N536</f>
        <v>90168</v>
      </c>
      <c r="O528" s="28">
        <f>O529+O530+O531+O533+O535+O539+O532+O536</f>
        <v>96500</v>
      </c>
      <c r="P528" s="28">
        <f>P529+P530+P531+P533+P535+P539+P532+P536+P537+P538+P534</f>
        <v>139784</v>
      </c>
      <c r="Q528" s="130">
        <f>Q529+Q530+Q531+Q533+Q535+Q539</f>
        <v>0</v>
      </c>
      <c r="R528" s="80">
        <f>R529+R530+R531+R532+R533+R534+R535+R536+R537+R538+R539</f>
        <v>100500</v>
      </c>
      <c r="S528" s="130">
        <f>S529+S530+S531+S532+S533+S534+S535+S536+S537+S538+S539</f>
        <v>134000</v>
      </c>
      <c r="T528" s="504">
        <f>T529+T530+T531+T532+T533+T534+T535+T536+T537+T538+T539</f>
        <v>157000</v>
      </c>
      <c r="U528" s="395">
        <f t="shared" si="207"/>
        <v>1.171641791044776</v>
      </c>
      <c r="V528" s="129">
        <v>0</v>
      </c>
      <c r="W528" s="129">
        <v>0</v>
      </c>
      <c r="X528" s="129">
        <v>0</v>
      </c>
      <c r="Y528" s="172"/>
    </row>
    <row r="529" spans="1:25" s="19" customFormat="1" ht="15">
      <c r="A529" s="19" t="s">
        <v>452</v>
      </c>
      <c r="E529" s="19">
        <v>4</v>
      </c>
      <c r="I529" s="19">
        <v>660</v>
      </c>
      <c r="J529" s="23">
        <v>3212</v>
      </c>
      <c r="K529" s="23" t="s">
        <v>215</v>
      </c>
      <c r="L529" s="23"/>
      <c r="M529" s="28">
        <v>14780</v>
      </c>
      <c r="N529" s="28">
        <v>7054</v>
      </c>
      <c r="O529" s="28">
        <v>12000</v>
      </c>
      <c r="P529" s="28">
        <v>12000</v>
      </c>
      <c r="Q529" s="130">
        <v>0</v>
      </c>
      <c r="R529" s="247">
        <v>12000</v>
      </c>
      <c r="S529" s="130">
        <v>12000</v>
      </c>
      <c r="T529" s="504">
        <v>11000</v>
      </c>
      <c r="U529" s="385">
        <f t="shared" si="207"/>
        <v>0.9166666666666666</v>
      </c>
      <c r="V529" s="129">
        <v>0</v>
      </c>
      <c r="W529" s="129">
        <v>0</v>
      </c>
      <c r="X529" s="129">
        <v>0</v>
      </c>
      <c r="Y529" s="172"/>
    </row>
    <row r="530" spans="1:25" s="19" customFormat="1" ht="15" hidden="1">
      <c r="A530" s="19" t="s">
        <v>452</v>
      </c>
      <c r="E530" s="19">
        <v>4</v>
      </c>
      <c r="I530" s="19">
        <v>660</v>
      </c>
      <c r="J530" s="23">
        <v>3221</v>
      </c>
      <c r="K530" s="23" t="s">
        <v>296</v>
      </c>
      <c r="L530" s="23"/>
      <c r="M530" s="28">
        <v>3484</v>
      </c>
      <c r="N530" s="28">
        <v>4864</v>
      </c>
      <c r="O530" s="28">
        <v>3000</v>
      </c>
      <c r="P530" s="28">
        <v>0</v>
      </c>
      <c r="Q530" s="130">
        <v>0</v>
      </c>
      <c r="R530" s="247">
        <v>0</v>
      </c>
      <c r="S530" s="130">
        <v>0</v>
      </c>
      <c r="T530" s="504">
        <v>0</v>
      </c>
      <c r="U530" s="385" t="e">
        <f t="shared" si="207"/>
        <v>#DIV/0!</v>
      </c>
      <c r="V530" s="129">
        <v>0</v>
      </c>
      <c r="W530" s="129">
        <v>0</v>
      </c>
      <c r="X530" s="129">
        <v>0</v>
      </c>
      <c r="Y530" s="172"/>
    </row>
    <row r="531" spans="1:25" s="19" customFormat="1" ht="15">
      <c r="A531" s="19" t="s">
        <v>452</v>
      </c>
      <c r="E531" s="19">
        <v>4</v>
      </c>
      <c r="I531" s="19">
        <v>660</v>
      </c>
      <c r="J531" s="23">
        <v>3223</v>
      </c>
      <c r="K531" s="23" t="s">
        <v>297</v>
      </c>
      <c r="L531" s="23"/>
      <c r="M531" s="28">
        <v>38654</v>
      </c>
      <c r="N531" s="28">
        <v>24386</v>
      </c>
      <c r="O531" s="28">
        <v>40000</v>
      </c>
      <c r="P531" s="28">
        <v>42000</v>
      </c>
      <c r="Q531" s="130">
        <v>0</v>
      </c>
      <c r="R531" s="247">
        <v>42000</v>
      </c>
      <c r="S531" s="130">
        <v>50000</v>
      </c>
      <c r="T531" s="504">
        <v>50000</v>
      </c>
      <c r="U531" s="385">
        <f t="shared" si="207"/>
        <v>1</v>
      </c>
      <c r="V531" s="129">
        <v>0</v>
      </c>
      <c r="W531" s="129">
        <v>0</v>
      </c>
      <c r="X531" s="129">
        <v>0</v>
      </c>
      <c r="Y531" s="172"/>
    </row>
    <row r="532" spans="1:25" s="19" customFormat="1" ht="15">
      <c r="A532" s="19" t="s">
        <v>452</v>
      </c>
      <c r="I532" s="19">
        <v>660</v>
      </c>
      <c r="J532" s="23">
        <v>3223</v>
      </c>
      <c r="K532" s="30" t="s">
        <v>218</v>
      </c>
      <c r="L532" s="29"/>
      <c r="M532" s="28"/>
      <c r="N532" s="28">
        <v>285</v>
      </c>
      <c r="O532" s="28">
        <v>1500</v>
      </c>
      <c r="P532" s="28">
        <v>5500</v>
      </c>
      <c r="Q532" s="130">
        <v>0</v>
      </c>
      <c r="R532" s="247">
        <v>5000</v>
      </c>
      <c r="S532" s="130">
        <v>5000</v>
      </c>
      <c r="T532" s="504">
        <v>7000</v>
      </c>
      <c r="U532" s="385">
        <f t="shared" si="207"/>
        <v>1.4</v>
      </c>
      <c r="V532" s="129"/>
      <c r="W532" s="129"/>
      <c r="X532" s="129"/>
      <c r="Y532" s="172"/>
    </row>
    <row r="533" spans="1:25" s="19" customFormat="1" ht="15">
      <c r="A533" s="19" t="s">
        <v>452</v>
      </c>
      <c r="E533" s="19">
        <v>4</v>
      </c>
      <c r="I533" s="19">
        <v>660</v>
      </c>
      <c r="J533" s="23">
        <v>3225</v>
      </c>
      <c r="K533" s="23" t="s">
        <v>219</v>
      </c>
      <c r="L533" s="23"/>
      <c r="M533" s="28">
        <v>0</v>
      </c>
      <c r="N533" s="28">
        <v>2928</v>
      </c>
      <c r="O533" s="28">
        <v>10000</v>
      </c>
      <c r="P533" s="28">
        <v>2000</v>
      </c>
      <c r="Q533" s="131">
        <v>0</v>
      </c>
      <c r="R533" s="247">
        <v>5000</v>
      </c>
      <c r="S533" s="130">
        <v>20000</v>
      </c>
      <c r="T533" s="504">
        <v>20000</v>
      </c>
      <c r="U533" s="385">
        <f t="shared" si="207"/>
        <v>1</v>
      </c>
      <c r="V533" s="129">
        <v>0</v>
      </c>
      <c r="W533" s="129">
        <v>0</v>
      </c>
      <c r="X533" s="129">
        <v>0</v>
      </c>
      <c r="Y533" s="172"/>
    </row>
    <row r="534" spans="1:25" s="19" customFormat="1" ht="15">
      <c r="A534" s="19" t="s">
        <v>452</v>
      </c>
      <c r="I534" s="19">
        <v>660</v>
      </c>
      <c r="J534" s="23">
        <v>3227</v>
      </c>
      <c r="K534" s="23" t="s">
        <v>296</v>
      </c>
      <c r="L534" s="23"/>
      <c r="M534" s="28"/>
      <c r="N534" s="28">
        <v>0</v>
      </c>
      <c r="O534" s="28">
        <v>0</v>
      </c>
      <c r="P534" s="28">
        <v>4500</v>
      </c>
      <c r="Q534" s="131">
        <v>0</v>
      </c>
      <c r="R534" s="247">
        <v>4500</v>
      </c>
      <c r="S534" s="130">
        <v>5000</v>
      </c>
      <c r="T534" s="504">
        <v>4000</v>
      </c>
      <c r="U534" s="385">
        <f t="shared" si="207"/>
        <v>0.8</v>
      </c>
      <c r="V534" s="129"/>
      <c r="W534" s="129"/>
      <c r="X534" s="129"/>
      <c r="Y534" s="172"/>
    </row>
    <row r="535" spans="1:25" s="19" customFormat="1" ht="15">
      <c r="A535" s="19" t="s">
        <v>452</v>
      </c>
      <c r="C535" s="19">
        <v>2</v>
      </c>
      <c r="D535" s="19">
        <v>3</v>
      </c>
      <c r="E535" s="19">
        <v>4</v>
      </c>
      <c r="I535" s="19">
        <v>660</v>
      </c>
      <c r="J535" s="23">
        <v>3232</v>
      </c>
      <c r="K535" s="23" t="s">
        <v>298</v>
      </c>
      <c r="L535" s="23"/>
      <c r="M535" s="28">
        <v>6346</v>
      </c>
      <c r="N535" s="28">
        <v>32972</v>
      </c>
      <c r="O535" s="28">
        <v>10000</v>
      </c>
      <c r="P535" s="28">
        <v>50000</v>
      </c>
      <c r="Q535" s="130">
        <v>0</v>
      </c>
      <c r="R535" s="247">
        <v>10000</v>
      </c>
      <c r="S535" s="130">
        <v>20000</v>
      </c>
      <c r="T535" s="504">
        <v>45000</v>
      </c>
      <c r="U535" s="385">
        <f t="shared" si="207"/>
        <v>2.25</v>
      </c>
      <c r="V535" s="129">
        <v>0</v>
      </c>
      <c r="W535" s="129">
        <v>0</v>
      </c>
      <c r="X535" s="129">
        <v>0</v>
      </c>
      <c r="Y535" s="172"/>
    </row>
    <row r="536" spans="1:25" s="19" customFormat="1" ht="15">
      <c r="A536" s="19" t="s">
        <v>452</v>
      </c>
      <c r="C536" s="19">
        <v>2</v>
      </c>
      <c r="D536" s="19">
        <v>3</v>
      </c>
      <c r="E536" s="19">
        <v>4</v>
      </c>
      <c r="I536" s="19">
        <v>660</v>
      </c>
      <c r="J536" s="23">
        <v>3232</v>
      </c>
      <c r="K536" s="23" t="s">
        <v>374</v>
      </c>
      <c r="L536" s="23"/>
      <c r="M536" s="28"/>
      <c r="N536" s="28">
        <v>1928</v>
      </c>
      <c r="O536" s="28">
        <v>2000</v>
      </c>
      <c r="P536" s="28">
        <v>1000</v>
      </c>
      <c r="Q536" s="130">
        <v>0</v>
      </c>
      <c r="R536" s="247">
        <v>1000</v>
      </c>
      <c r="S536" s="130">
        <v>1000</v>
      </c>
      <c r="T536" s="504">
        <v>4000</v>
      </c>
      <c r="U536" s="385">
        <f t="shared" si="207"/>
        <v>4</v>
      </c>
      <c r="V536" s="129"/>
      <c r="W536" s="129"/>
      <c r="X536" s="129"/>
      <c r="Y536" s="172"/>
    </row>
    <row r="537" spans="1:25" s="19" customFormat="1" ht="15" hidden="1">
      <c r="A537" s="19" t="s">
        <v>452</v>
      </c>
      <c r="C537" s="19">
        <v>2</v>
      </c>
      <c r="I537" s="19">
        <v>660</v>
      </c>
      <c r="J537" s="23">
        <v>3236</v>
      </c>
      <c r="K537" s="23" t="s">
        <v>502</v>
      </c>
      <c r="L537" s="23"/>
      <c r="M537" s="28"/>
      <c r="N537" s="28">
        <v>0</v>
      </c>
      <c r="O537" s="28">
        <v>0</v>
      </c>
      <c r="P537" s="28">
        <v>660</v>
      </c>
      <c r="Q537" s="130">
        <v>0</v>
      </c>
      <c r="R537" s="247">
        <v>0</v>
      </c>
      <c r="S537" s="130">
        <v>0</v>
      </c>
      <c r="T537" s="504">
        <v>0</v>
      </c>
      <c r="U537" s="385" t="e">
        <f t="shared" si="207"/>
        <v>#DIV/0!</v>
      </c>
      <c r="V537" s="129"/>
      <c r="W537" s="129"/>
      <c r="X537" s="129"/>
      <c r="Y537" s="172"/>
    </row>
    <row r="538" spans="1:25" s="19" customFormat="1" ht="15" hidden="1">
      <c r="A538" s="19" t="s">
        <v>452</v>
      </c>
      <c r="C538" s="19">
        <v>2</v>
      </c>
      <c r="I538" s="19">
        <v>660</v>
      </c>
      <c r="J538" s="23">
        <v>3236</v>
      </c>
      <c r="K538" s="23" t="s">
        <v>503</v>
      </c>
      <c r="L538" s="23"/>
      <c r="M538" s="28"/>
      <c r="N538" s="28">
        <v>0</v>
      </c>
      <c r="O538" s="28">
        <v>0</v>
      </c>
      <c r="P538" s="28">
        <v>3000</v>
      </c>
      <c r="Q538" s="130">
        <v>0</v>
      </c>
      <c r="R538" s="247">
        <v>0</v>
      </c>
      <c r="S538" s="130">
        <v>0</v>
      </c>
      <c r="T538" s="504">
        <v>0</v>
      </c>
      <c r="U538" s="385" t="e">
        <f t="shared" si="207"/>
        <v>#DIV/0!</v>
      </c>
      <c r="V538" s="129"/>
      <c r="W538" s="129"/>
      <c r="X538" s="129"/>
      <c r="Y538" s="172"/>
    </row>
    <row r="539" spans="1:25" s="19" customFormat="1" ht="15.75" thickBot="1">
      <c r="A539" s="19" t="s">
        <v>452</v>
      </c>
      <c r="C539" s="19">
        <v>2</v>
      </c>
      <c r="D539" s="19">
        <v>3</v>
      </c>
      <c r="E539" s="19">
        <v>4</v>
      </c>
      <c r="I539" s="19">
        <v>660</v>
      </c>
      <c r="J539" s="23">
        <v>3239</v>
      </c>
      <c r="K539" s="23" t="s">
        <v>299</v>
      </c>
      <c r="L539" s="23"/>
      <c r="M539" s="28">
        <v>17991</v>
      </c>
      <c r="N539" s="28">
        <v>15751</v>
      </c>
      <c r="O539" s="28">
        <v>18000</v>
      </c>
      <c r="P539" s="28">
        <v>19124</v>
      </c>
      <c r="Q539" s="130">
        <v>0</v>
      </c>
      <c r="R539" s="247">
        <v>21000</v>
      </c>
      <c r="S539" s="130">
        <v>21000</v>
      </c>
      <c r="T539" s="504">
        <v>16000</v>
      </c>
      <c r="U539" s="385">
        <f t="shared" si="207"/>
        <v>0.7619047619047619</v>
      </c>
      <c r="V539" s="129">
        <v>0</v>
      </c>
      <c r="W539" s="129">
        <v>0</v>
      </c>
      <c r="X539" s="129">
        <v>0</v>
      </c>
      <c r="Y539" s="172"/>
    </row>
    <row r="540" spans="1:24" ht="16.5" thickBot="1">
      <c r="A540" s="14"/>
      <c r="J540" s="179"/>
      <c r="K540" s="179" t="s">
        <v>316</v>
      </c>
      <c r="L540" s="179"/>
      <c r="M540" s="180">
        <f aca="true" t="shared" si="209" ref="M540:R540">M518</f>
        <v>327753</v>
      </c>
      <c r="N540" s="180">
        <f>N518</f>
        <v>197206</v>
      </c>
      <c r="O540" s="180">
        <f t="shared" si="209"/>
        <v>265000</v>
      </c>
      <c r="P540" s="180">
        <f t="shared" si="209"/>
        <v>330984</v>
      </c>
      <c r="Q540" s="181">
        <f>Q518</f>
        <v>0</v>
      </c>
      <c r="R540" s="180">
        <f t="shared" si="209"/>
        <v>290700</v>
      </c>
      <c r="S540" s="181">
        <f>S518</f>
        <v>326505</v>
      </c>
      <c r="T540" s="520">
        <f>T518</f>
        <v>359083</v>
      </c>
      <c r="U540" s="387">
        <f>T540/S540</f>
        <v>1.0997779513330577</v>
      </c>
      <c r="V540" s="182"/>
      <c r="W540" s="182"/>
      <c r="X540" s="182"/>
    </row>
    <row r="541" spans="10:24" ht="16.5" thickBot="1">
      <c r="J541" s="155"/>
      <c r="K541" s="155" t="s">
        <v>331</v>
      </c>
      <c r="L541" s="155"/>
      <c r="M541" s="156">
        <f>M540</f>
        <v>327753</v>
      </c>
      <c r="N541" s="156">
        <f aca="true" t="shared" si="210" ref="N541:P542">N540</f>
        <v>197206</v>
      </c>
      <c r="O541" s="156">
        <f t="shared" si="210"/>
        <v>265000</v>
      </c>
      <c r="P541" s="156">
        <f t="shared" si="210"/>
        <v>330984</v>
      </c>
      <c r="Q541" s="157">
        <f aca="true" t="shared" si="211" ref="Q541:T542">Q540</f>
        <v>0</v>
      </c>
      <c r="R541" s="156">
        <f t="shared" si="211"/>
        <v>290700</v>
      </c>
      <c r="S541" s="157">
        <f t="shared" si="211"/>
        <v>326505</v>
      </c>
      <c r="T541" s="512">
        <f t="shared" si="211"/>
        <v>359083</v>
      </c>
      <c r="U541" s="391">
        <f>T541/S541</f>
        <v>1.0997779513330577</v>
      </c>
      <c r="V541" s="158"/>
      <c r="W541" s="158"/>
      <c r="X541" s="158"/>
    </row>
    <row r="542" spans="10:24" ht="17.25" thickBot="1" thickTop="1">
      <c r="J542" s="52"/>
      <c r="K542" s="232" t="s">
        <v>332</v>
      </c>
      <c r="L542" s="52"/>
      <c r="M542" s="233">
        <f>M541</f>
        <v>327753</v>
      </c>
      <c r="N542" s="233">
        <f t="shared" si="210"/>
        <v>197206</v>
      </c>
      <c r="O542" s="233">
        <f t="shared" si="210"/>
        <v>265000</v>
      </c>
      <c r="P542" s="233">
        <f t="shared" si="210"/>
        <v>330984</v>
      </c>
      <c r="Q542" s="234">
        <f t="shared" si="211"/>
        <v>0</v>
      </c>
      <c r="R542" s="233">
        <f t="shared" si="211"/>
        <v>290700</v>
      </c>
      <c r="S542" s="542">
        <f t="shared" si="211"/>
        <v>326505</v>
      </c>
      <c r="T542" s="543">
        <f t="shared" si="211"/>
        <v>359083</v>
      </c>
      <c r="U542" s="544">
        <f>T542/S542</f>
        <v>1.0997779513330577</v>
      </c>
      <c r="V542" s="235"/>
      <c r="W542" s="235"/>
      <c r="X542" s="235"/>
    </row>
    <row r="543" spans="10:24" ht="21.75" customHeight="1" thickBot="1" thickTop="1">
      <c r="J543" s="53"/>
      <c r="K543" s="236" t="s">
        <v>333</v>
      </c>
      <c r="L543" s="54"/>
      <c r="M543" s="237">
        <f>M542+M511+M376+M55</f>
        <v>5001260</v>
      </c>
      <c r="N543" s="237">
        <f aca="true" t="shared" si="212" ref="N543:T543">N55+N376+N511+N542</f>
        <v>5408368</v>
      </c>
      <c r="O543" s="237">
        <f t="shared" si="212"/>
        <v>8121548</v>
      </c>
      <c r="P543" s="237">
        <f t="shared" si="212"/>
        <v>6741048</v>
      </c>
      <c r="Q543" s="238">
        <f t="shared" si="212"/>
        <v>8185842</v>
      </c>
      <c r="R543" s="237">
        <f t="shared" si="212"/>
        <v>5504110</v>
      </c>
      <c r="S543" s="238">
        <f t="shared" si="212"/>
        <v>6854782.87</v>
      </c>
      <c r="T543" s="533">
        <f t="shared" si="212"/>
        <v>6907382</v>
      </c>
      <c r="U543" s="400">
        <f>T543/S543</f>
        <v>1.007673347354327</v>
      </c>
      <c r="V543" s="53"/>
      <c r="W543" s="53"/>
      <c r="X543" s="53"/>
    </row>
    <row r="544" spans="13:14" ht="15.75" thickTop="1">
      <c r="M544" s="14"/>
      <c r="N544" s="14"/>
    </row>
    <row r="545" spans="13:25" s="278" customFormat="1" ht="15.75">
      <c r="M545" s="279" t="s">
        <v>2</v>
      </c>
      <c r="N545" s="279" t="s">
        <v>2</v>
      </c>
      <c r="O545" s="280" t="s">
        <v>3</v>
      </c>
      <c r="P545" s="281" t="s">
        <v>468</v>
      </c>
      <c r="Q545" s="280" t="s">
        <v>4</v>
      </c>
      <c r="R545" s="464" t="s">
        <v>3</v>
      </c>
      <c r="S545" s="468" t="s">
        <v>572</v>
      </c>
      <c r="T545" s="534" t="s">
        <v>609</v>
      </c>
      <c r="U545" s="472" t="s">
        <v>77</v>
      </c>
      <c r="V545" s="280" t="s">
        <v>77</v>
      </c>
      <c r="W545" s="280" t="s">
        <v>77</v>
      </c>
      <c r="X545" s="280" t="s">
        <v>77</v>
      </c>
      <c r="Y545" s="354"/>
    </row>
    <row r="546" spans="13:25" s="278" customFormat="1" ht="15.75">
      <c r="M546" s="282" t="s">
        <v>348</v>
      </c>
      <c r="N546" s="282" t="s">
        <v>349</v>
      </c>
      <c r="O546" s="283" t="s">
        <v>350</v>
      </c>
      <c r="P546" s="284" t="s">
        <v>350</v>
      </c>
      <c r="Q546" s="285" t="s">
        <v>351</v>
      </c>
      <c r="R546" s="465" t="s">
        <v>351</v>
      </c>
      <c r="S546" s="469" t="s">
        <v>351</v>
      </c>
      <c r="T546" s="535" t="s">
        <v>351</v>
      </c>
      <c r="U546" s="473" t="s">
        <v>573</v>
      </c>
      <c r="V546" s="286" t="s">
        <v>80</v>
      </c>
      <c r="W546" s="287" t="s">
        <v>81</v>
      </c>
      <c r="X546" s="286" t="s">
        <v>82</v>
      </c>
      <c r="Y546" s="354"/>
    </row>
    <row r="547" spans="10:25" s="278" customFormat="1" ht="15.75">
      <c r="J547" s="288"/>
      <c r="K547" s="289"/>
      <c r="L547" s="290"/>
      <c r="M547" s="291"/>
      <c r="N547" s="291"/>
      <c r="O547" s="290"/>
      <c r="P547" s="292"/>
      <c r="Q547" s="290"/>
      <c r="R547" s="466"/>
      <c r="S547" s="470"/>
      <c r="T547" s="536"/>
      <c r="U547" s="474"/>
      <c r="V547" s="290"/>
      <c r="W547" s="290"/>
      <c r="X547" s="290"/>
      <c r="Y547" s="354"/>
    </row>
    <row r="548" spans="1:25" s="278" customFormat="1" ht="15.75">
      <c r="A548" s="293" t="s">
        <v>105</v>
      </c>
      <c r="B548" s="293"/>
      <c r="J548" s="290" t="s">
        <v>201</v>
      </c>
      <c r="K548" s="290"/>
      <c r="L548" s="290" t="s">
        <v>106</v>
      </c>
      <c r="M548" s="291">
        <f aca="true" t="shared" si="213" ref="M548:R548">M55+M177</f>
        <v>2127255</v>
      </c>
      <c r="N548" s="291">
        <f t="shared" si="213"/>
        <v>1840116</v>
      </c>
      <c r="O548" s="291">
        <f t="shared" si="213"/>
        <v>1974500</v>
      </c>
      <c r="P548" s="291">
        <f t="shared" si="213"/>
        <v>2536270</v>
      </c>
      <c r="Q548" s="291">
        <f>Q55+Q177</f>
        <v>2299242</v>
      </c>
      <c r="R548" s="467">
        <f t="shared" si="213"/>
        <v>1910100</v>
      </c>
      <c r="S548" s="471">
        <f>S55+S177</f>
        <v>2917115</v>
      </c>
      <c r="T548" s="537">
        <f>T55+T177</f>
        <v>2796079</v>
      </c>
      <c r="U548" s="474">
        <f>T548/S548</f>
        <v>0.9585083207209864</v>
      </c>
      <c r="V548" s="290">
        <f>P548/O548*100</f>
        <v>128.45125348189416</v>
      </c>
      <c r="W548" s="290">
        <f>Q548/P548*100</f>
        <v>90.65446502146854</v>
      </c>
      <c r="X548" s="290">
        <f>R548/Q548*100</f>
        <v>83.07520478488128</v>
      </c>
      <c r="Y548" s="354"/>
    </row>
    <row r="549" spans="1:25" s="278" customFormat="1" ht="15.75">
      <c r="A549" s="278" t="s">
        <v>107</v>
      </c>
      <c r="J549" s="290" t="s">
        <v>201</v>
      </c>
      <c r="K549" s="290"/>
      <c r="L549" s="290" t="s">
        <v>108</v>
      </c>
      <c r="M549" s="291"/>
      <c r="N549" s="291"/>
      <c r="O549" s="291"/>
      <c r="P549" s="291"/>
      <c r="Q549" s="291"/>
      <c r="R549" s="467"/>
      <c r="S549" s="471"/>
      <c r="T549" s="537"/>
      <c r="U549" s="474"/>
      <c r="V549" s="290"/>
      <c r="W549" s="290"/>
      <c r="X549" s="290"/>
      <c r="Y549" s="354"/>
    </row>
    <row r="550" spans="1:25" s="278" customFormat="1" ht="15.75">
      <c r="A550" s="278" t="s">
        <v>109</v>
      </c>
      <c r="J550" s="290" t="s">
        <v>201</v>
      </c>
      <c r="K550" s="290"/>
      <c r="L550" s="290" t="s">
        <v>110</v>
      </c>
      <c r="M550" s="291">
        <f aca="true" t="shared" si="214" ref="M550:T550">M186+M196+M463</f>
        <v>94000</v>
      </c>
      <c r="N550" s="291">
        <f t="shared" si="214"/>
        <v>88000</v>
      </c>
      <c r="O550" s="291">
        <f t="shared" si="214"/>
        <v>113000</v>
      </c>
      <c r="P550" s="291">
        <f t="shared" si="214"/>
        <v>129500</v>
      </c>
      <c r="Q550" s="291">
        <f t="shared" si="214"/>
        <v>135000</v>
      </c>
      <c r="R550" s="467">
        <f t="shared" si="214"/>
        <v>136500</v>
      </c>
      <c r="S550" s="471">
        <f t="shared" si="214"/>
        <v>186500</v>
      </c>
      <c r="T550" s="537">
        <f t="shared" si="214"/>
        <v>185000</v>
      </c>
      <c r="U550" s="474">
        <f aca="true" t="shared" si="215" ref="U550:U557">T550/S550</f>
        <v>0.9919571045576407</v>
      </c>
      <c r="V550" s="290">
        <f aca="true" t="shared" si="216" ref="V550:X551">P550/O550*100</f>
        <v>114.60176991150442</v>
      </c>
      <c r="W550" s="290">
        <f t="shared" si="216"/>
        <v>104.24710424710423</v>
      </c>
      <c r="X550" s="290">
        <f t="shared" si="216"/>
        <v>101.11111111111111</v>
      </c>
      <c r="Y550" s="354"/>
    </row>
    <row r="551" spans="1:25" s="278" customFormat="1" ht="15.75">
      <c r="A551" s="278" t="s">
        <v>111</v>
      </c>
      <c r="J551" s="290" t="s">
        <v>201</v>
      </c>
      <c r="K551" s="290"/>
      <c r="L551" s="290" t="s">
        <v>112</v>
      </c>
      <c r="M551" s="291">
        <f>M213+M222+M253+M262+M268+M280+M315+M327+M336+M344+M359+M374</f>
        <v>1538575</v>
      </c>
      <c r="N551" s="291">
        <f>N213+N222+N253+N262+N268+N280+N315+N327+N336+N344+N359+N374+N246</f>
        <v>2363396</v>
      </c>
      <c r="O551" s="291">
        <f>O213+O222+O253+O262+O268+O280+O315+O327+O336+O344+O359+O374</f>
        <v>4880448</v>
      </c>
      <c r="P551" s="291">
        <f>P213+P222+P253+P262+P268+P280+P315+P327+P336+P344+P359+P374+P246</f>
        <v>2675155</v>
      </c>
      <c r="Q551" s="291">
        <f>Q213+Q222+Q253+Q262+Q268+Q280+Q315+Q327+Q336+Q344+Q359+Q374</f>
        <v>4701000</v>
      </c>
      <c r="R551" s="467">
        <f>R213+R222+R253+R262+R268+R280+R315+R327+R336+R344+R359+R374+R246</f>
        <v>2033850</v>
      </c>
      <c r="S551" s="471">
        <f>S213+S222+S253+S262+S268+S280+S315+S327+S336+S344+S359+S374+S246</f>
        <v>2251499.87</v>
      </c>
      <c r="T551" s="537">
        <f>T213+T222+T253+T262+T268+T280+T315+T327+T336+T344+T359+T374+T246</f>
        <v>2413657</v>
      </c>
      <c r="U551" s="474">
        <f t="shared" si="215"/>
        <v>1.0720218251667053</v>
      </c>
      <c r="V551" s="290">
        <f t="shared" si="216"/>
        <v>54.813717920977744</v>
      </c>
      <c r="W551" s="290">
        <f t="shared" si="216"/>
        <v>175.72813537907152</v>
      </c>
      <c r="X551" s="290">
        <f t="shared" si="216"/>
        <v>43.26419910657307</v>
      </c>
      <c r="Y551" s="354"/>
    </row>
    <row r="552" spans="1:25" s="278" customFormat="1" ht="15.75">
      <c r="A552" s="278" t="s">
        <v>113</v>
      </c>
      <c r="J552" s="290" t="s">
        <v>201</v>
      </c>
      <c r="K552" s="290"/>
      <c r="L552" s="290" t="s">
        <v>114</v>
      </c>
      <c r="M552" s="291"/>
      <c r="N552" s="291"/>
      <c r="O552" s="291"/>
      <c r="P552" s="291"/>
      <c r="Q552" s="291"/>
      <c r="R552" s="467"/>
      <c r="S552" s="471"/>
      <c r="T552" s="537"/>
      <c r="U552" s="474"/>
      <c r="V552" s="290"/>
      <c r="W552" s="290"/>
      <c r="X552" s="290"/>
      <c r="Y552" s="354"/>
    </row>
    <row r="553" spans="1:25" s="278" customFormat="1" ht="15.75">
      <c r="A553" s="278" t="s">
        <v>115</v>
      </c>
      <c r="J553" s="290" t="s">
        <v>201</v>
      </c>
      <c r="K553" s="290"/>
      <c r="L553" s="290" t="s">
        <v>116</v>
      </c>
      <c r="M553" s="291">
        <f>M540</f>
        <v>327753</v>
      </c>
      <c r="N553" s="291">
        <f>N540</f>
        <v>197206</v>
      </c>
      <c r="O553" s="291">
        <f>O540</f>
        <v>265000</v>
      </c>
      <c r="P553" s="291">
        <f>P540+Q581</f>
        <v>330984</v>
      </c>
      <c r="Q553" s="291">
        <f>Q540</f>
        <v>0</v>
      </c>
      <c r="R553" s="467">
        <f>R540</f>
        <v>290700</v>
      </c>
      <c r="S553" s="471">
        <f>S540</f>
        <v>326505</v>
      </c>
      <c r="T553" s="537">
        <f>T540</f>
        <v>359083</v>
      </c>
      <c r="U553" s="474">
        <f t="shared" si="215"/>
        <v>1.0997779513330577</v>
      </c>
      <c r="V553" s="290">
        <f>P553/O553*100</f>
        <v>124.89962264150944</v>
      </c>
      <c r="W553" s="290">
        <f>Q553/P553*100</f>
        <v>0</v>
      </c>
      <c r="X553" s="290" t="e">
        <f>R553/Q553*100</f>
        <v>#DIV/0!</v>
      </c>
      <c r="Y553" s="354"/>
    </row>
    <row r="554" spans="1:25" s="278" customFormat="1" ht="15.75">
      <c r="A554" s="278" t="s">
        <v>117</v>
      </c>
      <c r="J554" s="290" t="s">
        <v>201</v>
      </c>
      <c r="K554" s="290"/>
      <c r="L554" s="290" t="s">
        <v>118</v>
      </c>
      <c r="M554" s="291"/>
      <c r="N554" s="291"/>
      <c r="O554" s="291"/>
      <c r="P554" s="291"/>
      <c r="Q554" s="291"/>
      <c r="R554" s="467"/>
      <c r="S554" s="471"/>
      <c r="T554" s="537"/>
      <c r="U554" s="474"/>
      <c r="V554" s="290"/>
      <c r="W554" s="290"/>
      <c r="X554" s="290"/>
      <c r="Y554" s="354"/>
    </row>
    <row r="555" spans="1:25" s="278" customFormat="1" ht="15.75">
      <c r="A555" s="278" t="s">
        <v>119</v>
      </c>
      <c r="J555" s="290" t="s">
        <v>201</v>
      </c>
      <c r="K555" s="290"/>
      <c r="L555" s="290" t="s">
        <v>370</v>
      </c>
      <c r="M555" s="291">
        <f>M452+M418+M431+M438</f>
        <v>83294</v>
      </c>
      <c r="N555" s="291">
        <f aca="true" t="shared" si="217" ref="N555:S555">N452+N418+N431+N438+N424</f>
        <v>108895</v>
      </c>
      <c r="O555" s="291">
        <f t="shared" si="217"/>
        <v>99500</v>
      </c>
      <c r="P555" s="291">
        <f t="shared" si="217"/>
        <v>94500</v>
      </c>
      <c r="Q555" s="291">
        <f t="shared" si="217"/>
        <v>131000</v>
      </c>
      <c r="R555" s="467">
        <f t="shared" si="217"/>
        <v>96500</v>
      </c>
      <c r="S555" s="471">
        <f t="shared" si="217"/>
        <v>138000</v>
      </c>
      <c r="T555" s="537">
        <f>T452+T418+T431+T438+T424</f>
        <v>138000</v>
      </c>
      <c r="U555" s="474">
        <f t="shared" si="215"/>
        <v>1</v>
      </c>
      <c r="V555" s="290">
        <f aca="true" t="shared" si="218" ref="V555:X557">P555/O555*100</f>
        <v>94.9748743718593</v>
      </c>
      <c r="W555" s="290">
        <f t="shared" si="218"/>
        <v>138.62433862433863</v>
      </c>
      <c r="X555" s="290">
        <f t="shared" si="218"/>
        <v>73.66412213740458</v>
      </c>
      <c r="Y555" s="354"/>
    </row>
    <row r="556" spans="10:25" s="278" customFormat="1" ht="15.75">
      <c r="J556" s="290" t="s">
        <v>201</v>
      </c>
      <c r="K556" s="290"/>
      <c r="L556" s="290" t="s">
        <v>120</v>
      </c>
      <c r="M556" s="291">
        <f aca="true" t="shared" si="219" ref="M556:R556">M390+M397+M404</f>
        <v>214402</v>
      </c>
      <c r="N556" s="291">
        <f t="shared" si="219"/>
        <v>78196</v>
      </c>
      <c r="O556" s="291">
        <f t="shared" si="219"/>
        <v>87600</v>
      </c>
      <c r="P556" s="291">
        <f t="shared" si="219"/>
        <v>71829</v>
      </c>
      <c r="Q556" s="291">
        <f>Q390+Q397+Q404</f>
        <v>112600</v>
      </c>
      <c r="R556" s="467">
        <f t="shared" si="219"/>
        <v>82000</v>
      </c>
      <c r="S556" s="471">
        <f>S390+S397+S404</f>
        <v>87163</v>
      </c>
      <c r="T556" s="537">
        <f>T390+T397+T404</f>
        <v>87563</v>
      </c>
      <c r="U556" s="474">
        <f t="shared" si="215"/>
        <v>1.0045891031745122</v>
      </c>
      <c r="V556" s="290">
        <f t="shared" si="218"/>
        <v>81.99657534246575</v>
      </c>
      <c r="W556" s="290">
        <f t="shared" si="218"/>
        <v>156.76119673112532</v>
      </c>
      <c r="X556" s="290">
        <f t="shared" si="218"/>
        <v>72.82415630550622</v>
      </c>
      <c r="Y556" s="354"/>
    </row>
    <row r="557" spans="10:25" s="278" customFormat="1" ht="15.75">
      <c r="J557" s="290" t="s">
        <v>201</v>
      </c>
      <c r="K557" s="290"/>
      <c r="L557" s="290" t="s">
        <v>121</v>
      </c>
      <c r="M557" s="291">
        <f aca="true" t="shared" si="220" ref="M557:R557">M472+M478+M485+M491+M500+M509</f>
        <v>615981</v>
      </c>
      <c r="N557" s="291">
        <f t="shared" si="220"/>
        <v>732559</v>
      </c>
      <c r="O557" s="291">
        <f t="shared" si="220"/>
        <v>701500</v>
      </c>
      <c r="P557" s="291">
        <f t="shared" si="220"/>
        <v>902810</v>
      </c>
      <c r="Q557" s="291">
        <f>Q472+Q478+Q485+Q491+Q500+Q509</f>
        <v>807000</v>
      </c>
      <c r="R557" s="467">
        <f t="shared" si="220"/>
        <v>954460</v>
      </c>
      <c r="S557" s="471">
        <f>S472+S478+S485+S491+S500+S509</f>
        <v>948000</v>
      </c>
      <c r="T557" s="537">
        <f>T472+T478+T485+T491+T500+T509</f>
        <v>928000</v>
      </c>
      <c r="U557" s="474">
        <f t="shared" si="215"/>
        <v>0.9789029535864979</v>
      </c>
      <c r="V557" s="290">
        <f t="shared" si="218"/>
        <v>128.69707769066287</v>
      </c>
      <c r="W557" s="290">
        <f t="shared" si="218"/>
        <v>89.38757878180348</v>
      </c>
      <c r="X557" s="290">
        <f t="shared" si="218"/>
        <v>118.272614622057</v>
      </c>
      <c r="Y557" s="354"/>
    </row>
    <row r="558" spans="13:21" ht="15.75">
      <c r="M558" s="14">
        <f>SUM(M548:M557)</f>
        <v>5001260</v>
      </c>
      <c r="N558" s="14">
        <f aca="true" t="shared" si="221" ref="N558:T558">SUM(N547:N557)</f>
        <v>5408368</v>
      </c>
      <c r="O558" s="14">
        <f t="shared" si="221"/>
        <v>8121548</v>
      </c>
      <c r="P558" s="59">
        <f t="shared" si="221"/>
        <v>6741048</v>
      </c>
      <c r="Q558" s="20">
        <f t="shared" si="221"/>
        <v>8185842</v>
      </c>
      <c r="R558" s="59">
        <f t="shared" si="221"/>
        <v>5504110</v>
      </c>
      <c r="S558" s="36">
        <f t="shared" si="221"/>
        <v>6854782.87</v>
      </c>
      <c r="T558" s="527">
        <f t="shared" si="221"/>
        <v>6907382</v>
      </c>
      <c r="U558" s="365">
        <f>T558/S558</f>
        <v>1.007673347354327</v>
      </c>
    </row>
    <row r="559" spans="13:20" ht="15.75">
      <c r="M559" s="14"/>
      <c r="N559" s="14"/>
      <c r="O559" s="14"/>
      <c r="P559" s="171"/>
      <c r="Q559" s="20"/>
      <c r="R559" s="171"/>
      <c r="S559" s="36"/>
      <c r="T559" s="527"/>
    </row>
    <row r="560" spans="1:21" ht="15">
      <c r="A560" t="s">
        <v>538</v>
      </c>
      <c r="B560"/>
      <c r="C560"/>
      <c r="D560"/>
      <c r="E560"/>
      <c r="F560"/>
      <c r="G560"/>
      <c r="H560"/>
      <c r="I560"/>
      <c r="J560"/>
      <c r="K560"/>
      <c r="L560"/>
      <c r="M560" s="249"/>
      <c r="N560"/>
      <c r="O560"/>
      <c r="P560" s="250"/>
      <c r="Q560" s="44"/>
      <c r="R560" s="1"/>
      <c r="S560"/>
      <c r="T560" s="538"/>
      <c r="U560" s="401"/>
    </row>
    <row r="561" spans="1:21" ht="11.25">
      <c r="A561" s="557" t="s">
        <v>467</v>
      </c>
      <c r="B561" s="557"/>
      <c r="C561" s="557"/>
      <c r="D561" s="557"/>
      <c r="E561" s="557"/>
      <c r="F561" s="557"/>
      <c r="G561" s="557"/>
      <c r="H561" s="557"/>
      <c r="I561" s="557"/>
      <c r="J561" s="557"/>
      <c r="K561" s="557"/>
      <c r="L561" s="557"/>
      <c r="M561" s="557"/>
      <c r="N561" s="557"/>
      <c r="O561" s="557"/>
      <c r="P561" s="557"/>
      <c r="Q561" s="557"/>
      <c r="R561" s="557"/>
      <c r="S561" s="557"/>
      <c r="T561" s="557"/>
      <c r="U561" s="557"/>
    </row>
    <row r="562" spans="1:21" ht="15">
      <c r="A562" t="s">
        <v>593</v>
      </c>
      <c r="B562"/>
      <c r="C562"/>
      <c r="D562"/>
      <c r="E562"/>
      <c r="F562"/>
      <c r="G562"/>
      <c r="H562"/>
      <c r="I562"/>
      <c r="J562"/>
      <c r="K562"/>
      <c r="L562"/>
      <c r="M562" s="249"/>
      <c r="N562"/>
      <c r="O562"/>
      <c r="P562" s="250"/>
      <c r="Q562" s="44"/>
      <c r="R562" s="1"/>
      <c r="S562"/>
      <c r="T562" s="538"/>
      <c r="U562" s="401"/>
    </row>
    <row r="563" spans="1:25" ht="15">
      <c r="A563" s="251"/>
      <c r="J563" s="89"/>
      <c r="K563" s="248"/>
      <c r="L563" s="248"/>
      <c r="M563" s="14"/>
      <c r="P563" s="252"/>
      <c r="Q563" s="253"/>
      <c r="R563" s="1"/>
      <c r="S563" s="1"/>
      <c r="T563" s="538"/>
      <c r="U563" s="402"/>
      <c r="V563" s="88"/>
      <c r="W563" s="88"/>
      <c r="X563" s="88"/>
      <c r="Y563" s="355"/>
    </row>
    <row r="564" spans="1:25" s="267" customFormat="1" ht="24">
      <c r="A564" s="558" t="s">
        <v>73</v>
      </c>
      <c r="B564" s="559"/>
      <c r="C564" s="559"/>
      <c r="D564" s="559"/>
      <c r="E564" s="559"/>
      <c r="F564" s="559"/>
      <c r="G564" s="559"/>
      <c r="H564" s="559"/>
      <c r="I564" s="560"/>
      <c r="J564" s="262"/>
      <c r="K564" s="263"/>
      <c r="L564" s="264"/>
      <c r="M564" s="265" t="s">
        <v>539</v>
      </c>
      <c r="N564" s="268" t="s">
        <v>544</v>
      </c>
      <c r="O564" s="269" t="s">
        <v>542</v>
      </c>
      <c r="P564" s="269" t="s">
        <v>543</v>
      </c>
      <c r="Q564" s="275" t="s">
        <v>545</v>
      </c>
      <c r="R564" s="455" t="s">
        <v>3</v>
      </c>
      <c r="S564" s="276" t="s">
        <v>574</v>
      </c>
      <c r="T564" s="539" t="s">
        <v>601</v>
      </c>
      <c r="U564" s="403"/>
      <c r="V564" s="266"/>
      <c r="W564" s="266"/>
      <c r="X564" s="266"/>
      <c r="Y564" s="356"/>
    </row>
    <row r="565" spans="1:21" ht="15">
      <c r="A565" s="554"/>
      <c r="B565" s="561"/>
      <c r="C565" s="561"/>
      <c r="D565" s="561"/>
      <c r="E565" s="561"/>
      <c r="F565" s="561"/>
      <c r="G565" s="561"/>
      <c r="H565" s="561"/>
      <c r="I565" s="562"/>
      <c r="J565" s="258"/>
      <c r="K565" s="255"/>
      <c r="L565" s="256"/>
      <c r="M565" s="24"/>
      <c r="N565" s="274">
        <v>1</v>
      </c>
      <c r="O565" s="274">
        <v>2</v>
      </c>
      <c r="P565" s="274">
        <v>3</v>
      </c>
      <c r="Q565" s="259"/>
      <c r="R565" s="23"/>
      <c r="S565" s="23"/>
      <c r="T565" s="540"/>
      <c r="U565" s="404"/>
    </row>
    <row r="566" spans="1:21" ht="15">
      <c r="A566" s="554">
        <v>4</v>
      </c>
      <c r="B566" s="555"/>
      <c r="C566" s="555"/>
      <c r="D566" s="555"/>
      <c r="E566" s="555"/>
      <c r="F566" s="555"/>
      <c r="G566" s="555"/>
      <c r="H566" s="555"/>
      <c r="I566" s="556"/>
      <c r="J566" s="258" t="s">
        <v>540</v>
      </c>
      <c r="K566" s="255"/>
      <c r="L566" s="256"/>
      <c r="M566" s="24"/>
      <c r="N566" s="101">
        <f>N567</f>
        <v>1326000</v>
      </c>
      <c r="O566" s="246">
        <f>O567</f>
        <v>1421628.87</v>
      </c>
      <c r="P566" s="246">
        <f>P567</f>
        <v>3.132395484783324</v>
      </c>
      <c r="Q566" s="277">
        <f>O566/N566</f>
        <v>1.0721183031674208</v>
      </c>
      <c r="R566" s="28">
        <f>List1!O114</f>
        <v>1326000</v>
      </c>
      <c r="S566" s="363">
        <f>List1!P114</f>
        <v>1421628.87</v>
      </c>
      <c r="T566" s="486">
        <f>List1!Q114</f>
        <v>883590</v>
      </c>
      <c r="U566" s="405"/>
    </row>
    <row r="567" spans="1:21" ht="15">
      <c r="A567" s="554">
        <v>42</v>
      </c>
      <c r="B567" s="555"/>
      <c r="C567" s="555"/>
      <c r="D567" s="555"/>
      <c r="E567" s="555"/>
      <c r="F567" s="555"/>
      <c r="G567" s="555"/>
      <c r="H567" s="555"/>
      <c r="I567" s="556"/>
      <c r="J567" s="260" t="s">
        <v>97</v>
      </c>
      <c r="K567" s="255"/>
      <c r="L567" s="256"/>
      <c r="M567" s="24"/>
      <c r="N567" s="101">
        <f>N568+N569+N570</f>
        <v>1326000</v>
      </c>
      <c r="O567" s="246">
        <f>O568+O569+O570</f>
        <v>1421628.87</v>
      </c>
      <c r="P567" s="246">
        <f>P568+P569+P570</f>
        <v>3.132395484783324</v>
      </c>
      <c r="Q567" s="277">
        <f>O567/N567</f>
        <v>1.0721183031674208</v>
      </c>
      <c r="R567" s="28">
        <f>List1!O114</f>
        <v>1326000</v>
      </c>
      <c r="S567" s="363">
        <f>List1!P114</f>
        <v>1421628.87</v>
      </c>
      <c r="T567" s="486">
        <f>List1!Q114</f>
        <v>883590</v>
      </c>
      <c r="U567" s="406"/>
    </row>
    <row r="568" spans="1:21" ht="15">
      <c r="A568" s="554">
        <v>421</v>
      </c>
      <c r="B568" s="555"/>
      <c r="C568" s="555"/>
      <c r="D568" s="555"/>
      <c r="E568" s="555"/>
      <c r="F568" s="555"/>
      <c r="G568" s="555"/>
      <c r="H568" s="555"/>
      <c r="I568" s="556"/>
      <c r="J568" s="260" t="s">
        <v>55</v>
      </c>
      <c r="K568" s="255"/>
      <c r="L568" s="256"/>
      <c r="M568" s="24"/>
      <c r="N568" s="101">
        <f>List1!O115</f>
        <v>1090000</v>
      </c>
      <c r="O568" s="246">
        <f>List1!P115</f>
        <v>1042330.87</v>
      </c>
      <c r="P568" s="246">
        <f>List1!R115</f>
        <v>0.3083080519336437</v>
      </c>
      <c r="Q568" s="277">
        <f>O568/N568</f>
        <v>0.9562668532110091</v>
      </c>
      <c r="R568" s="28">
        <f>List1!O115</f>
        <v>1090000</v>
      </c>
      <c r="S568" s="363">
        <f>List1!P115</f>
        <v>1042330.87</v>
      </c>
      <c r="T568" s="486">
        <f>List1!Q115</f>
        <v>321359</v>
      </c>
      <c r="U568" s="404"/>
    </row>
    <row r="569" spans="1:21" ht="15">
      <c r="A569" s="554">
        <v>422</v>
      </c>
      <c r="B569" s="555"/>
      <c r="C569" s="555"/>
      <c r="D569" s="555"/>
      <c r="E569" s="555"/>
      <c r="F569" s="555"/>
      <c r="G569" s="555"/>
      <c r="H569" s="555"/>
      <c r="I569" s="556"/>
      <c r="J569" s="260" t="s">
        <v>56</v>
      </c>
      <c r="K569" s="255"/>
      <c r="L569" s="256"/>
      <c r="M569" s="24"/>
      <c r="N569" s="101">
        <f>List1!O116</f>
        <v>15000</v>
      </c>
      <c r="O569" s="246">
        <f>List1!P116</f>
        <v>128567</v>
      </c>
      <c r="P569" s="246">
        <f>List1!R116</f>
        <v>1.193930013144897</v>
      </c>
      <c r="Q569" s="277">
        <f>O569/N569</f>
        <v>8.571133333333334</v>
      </c>
      <c r="R569" s="28">
        <f>List1!O116</f>
        <v>15000</v>
      </c>
      <c r="S569" s="363">
        <f>List1!P116</f>
        <v>128567</v>
      </c>
      <c r="T569" s="486">
        <f>List1!Q116</f>
        <v>153500</v>
      </c>
      <c r="U569" s="404"/>
    </row>
    <row r="570" spans="1:21" ht="15">
      <c r="A570" s="554">
        <v>426</v>
      </c>
      <c r="B570" s="555"/>
      <c r="C570" s="555"/>
      <c r="D570" s="555"/>
      <c r="E570" s="555"/>
      <c r="F570" s="555"/>
      <c r="G570" s="555"/>
      <c r="H570" s="555"/>
      <c r="I570" s="556"/>
      <c r="J570" s="260" t="s">
        <v>99</v>
      </c>
      <c r="K570" s="255"/>
      <c r="L570" s="256"/>
      <c r="M570" s="24"/>
      <c r="N570" s="101">
        <f>List1!O119</f>
        <v>221000</v>
      </c>
      <c r="O570" s="246">
        <f>List1!P119</f>
        <v>250731</v>
      </c>
      <c r="P570" s="246">
        <f>List1!R119</f>
        <v>1.6301574197047832</v>
      </c>
      <c r="Q570" s="277">
        <f>O570/N570</f>
        <v>1.1345294117647058</v>
      </c>
      <c r="R570" s="28">
        <f>List1!O119</f>
        <v>221000</v>
      </c>
      <c r="S570" s="363">
        <f>List1!P119</f>
        <v>250731</v>
      </c>
      <c r="T570" s="486">
        <f>List1!Q119</f>
        <v>408731</v>
      </c>
      <c r="U570" s="404"/>
    </row>
    <row r="571" spans="12:20" ht="15">
      <c r="L571" s="117" t="s">
        <v>541</v>
      </c>
      <c r="M571" s="14"/>
      <c r="N571" s="14"/>
      <c r="O571" s="14"/>
      <c r="P571" s="171"/>
      <c r="Q571" s="20"/>
      <c r="R571" s="171"/>
      <c r="S571" s="20"/>
      <c r="T571" s="478"/>
    </row>
    <row r="572" ht="15">
      <c r="M572" s="14"/>
    </row>
    <row r="573" spans="1:13" ht="15">
      <c r="A573" s="1" t="s">
        <v>597</v>
      </c>
      <c r="M573" s="14"/>
    </row>
    <row r="574" spans="1:21" ht="15">
      <c r="A574" s="1" t="s">
        <v>598</v>
      </c>
      <c r="M574" s="14"/>
      <c r="O574" s="88"/>
      <c r="Q574" s="88"/>
      <c r="R574" s="456"/>
      <c r="S574" s="116"/>
      <c r="T574" s="541"/>
      <c r="U574" s="407"/>
    </row>
    <row r="575" spans="13:21" ht="15">
      <c r="M575" s="14"/>
      <c r="O575" s="88"/>
      <c r="Q575" s="88"/>
      <c r="R575" s="456"/>
      <c r="S575" s="116"/>
      <c r="T575" s="541"/>
      <c r="U575" s="407"/>
    </row>
    <row r="576" spans="1:21" ht="15">
      <c r="A576" s="1" t="s">
        <v>618</v>
      </c>
      <c r="M576" s="14"/>
      <c r="O576" s="88"/>
      <c r="Q576" s="88"/>
      <c r="R576" s="456"/>
      <c r="S576" s="116"/>
      <c r="T576" s="541"/>
      <c r="U576" s="407"/>
    </row>
    <row r="577" spans="1:13" ht="15">
      <c r="A577" s="1" t="s">
        <v>621</v>
      </c>
      <c r="M577" s="14"/>
    </row>
    <row r="578" spans="1:13" ht="15">
      <c r="A578" s="1" t="s">
        <v>619</v>
      </c>
      <c r="M578" s="14"/>
    </row>
    <row r="579" spans="12:13" ht="15">
      <c r="L579" s="248" t="s">
        <v>620</v>
      </c>
      <c r="M579" s="62"/>
    </row>
    <row r="580" ht="15">
      <c r="L580" s="248" t="s">
        <v>537</v>
      </c>
    </row>
    <row r="581" spans="12:16" ht="15">
      <c r="L581" s="248" t="s">
        <v>571</v>
      </c>
      <c r="M581" s="248"/>
      <c r="N581" s="248"/>
      <c r="O581" s="248"/>
      <c r="P581" s="248"/>
    </row>
    <row r="582" ht="15">
      <c r="M582" s="14"/>
    </row>
    <row r="583" ht="15">
      <c r="M583" s="14"/>
    </row>
    <row r="584" ht="15">
      <c r="M584" s="14"/>
    </row>
    <row r="585" ht="15">
      <c r="M585" s="14"/>
    </row>
    <row r="586" ht="15">
      <c r="M586" s="14"/>
    </row>
    <row r="587" ht="15">
      <c r="M587" s="14"/>
    </row>
    <row r="588" ht="15">
      <c r="M588" s="14"/>
    </row>
    <row r="589" ht="15">
      <c r="M589" s="14"/>
    </row>
    <row r="590" ht="15">
      <c r="M590" s="14"/>
    </row>
    <row r="591" ht="15">
      <c r="M591" s="14"/>
    </row>
    <row r="592" ht="15">
      <c r="M592" s="14"/>
    </row>
    <row r="593" ht="15">
      <c r="M593" s="14"/>
    </row>
    <row r="594" ht="15">
      <c r="M594" s="14"/>
    </row>
    <row r="595" ht="15">
      <c r="M595" s="14"/>
    </row>
    <row r="596" ht="15">
      <c r="M596" s="14"/>
    </row>
    <row r="597" ht="15">
      <c r="M597" s="14"/>
    </row>
    <row r="598" ht="15">
      <c r="M598" s="14"/>
    </row>
    <row r="599" ht="15">
      <c r="M599" s="14"/>
    </row>
    <row r="600" ht="15">
      <c r="M600" s="14"/>
    </row>
    <row r="601" ht="15">
      <c r="M601" s="14"/>
    </row>
    <row r="602" ht="15">
      <c r="M602" s="14"/>
    </row>
    <row r="603" ht="15">
      <c r="M603" s="14"/>
    </row>
    <row r="604" ht="15">
      <c r="M604" s="14"/>
    </row>
    <row r="605" ht="15">
      <c r="M605" s="14"/>
    </row>
    <row r="606" ht="15">
      <c r="M606" s="14"/>
    </row>
    <row r="607" ht="15">
      <c r="M607" s="14"/>
    </row>
    <row r="608" ht="15">
      <c r="M608" s="14"/>
    </row>
    <row r="609" ht="15">
      <c r="M609" s="14"/>
    </row>
    <row r="610" ht="15">
      <c r="M610" s="14"/>
    </row>
    <row r="611" ht="15">
      <c r="M611" s="14"/>
    </row>
    <row r="612" ht="15">
      <c r="M612" s="14"/>
    </row>
    <row r="613" ht="15">
      <c r="M613" s="14"/>
    </row>
    <row r="614" ht="15">
      <c r="M614" s="14"/>
    </row>
    <row r="615" ht="15">
      <c r="M615" s="14"/>
    </row>
    <row r="616" ht="15">
      <c r="M616" s="14"/>
    </row>
    <row r="617" ht="15">
      <c r="M617" s="14"/>
    </row>
    <row r="618" ht="15">
      <c r="M618" s="14"/>
    </row>
    <row r="619" ht="15">
      <c r="M619" s="14"/>
    </row>
    <row r="620" ht="15">
      <c r="M620" s="14"/>
    </row>
    <row r="621" ht="15">
      <c r="M621" s="14"/>
    </row>
    <row r="622" ht="15">
      <c r="M622" s="14"/>
    </row>
    <row r="623" ht="15">
      <c r="M623" s="14"/>
    </row>
    <row r="624" ht="15">
      <c r="M624" s="14"/>
    </row>
    <row r="625" ht="15">
      <c r="M625" s="14"/>
    </row>
    <row r="626" ht="15">
      <c r="M626" s="14"/>
    </row>
    <row r="627" ht="15">
      <c r="M627" s="14"/>
    </row>
    <row r="628" ht="15">
      <c r="M628" s="14"/>
    </row>
    <row r="629" ht="15">
      <c r="M629" s="14"/>
    </row>
    <row r="630" ht="15">
      <c r="M630" s="14"/>
    </row>
    <row r="631" ht="15">
      <c r="M631" s="14"/>
    </row>
    <row r="632" ht="15">
      <c r="M632" s="14"/>
    </row>
    <row r="633" ht="15">
      <c r="M633" s="14"/>
    </row>
    <row r="634" ht="15">
      <c r="M634" s="14"/>
    </row>
    <row r="635" ht="15">
      <c r="M635" s="14"/>
    </row>
    <row r="636" ht="15">
      <c r="M636" s="14"/>
    </row>
    <row r="637" ht="15">
      <c r="M637" s="14"/>
    </row>
    <row r="638" ht="15">
      <c r="M638" s="14"/>
    </row>
    <row r="639" ht="15">
      <c r="M639" s="14"/>
    </row>
    <row r="640" ht="15">
      <c r="M640" s="14"/>
    </row>
    <row r="641" ht="15">
      <c r="M641" s="14"/>
    </row>
    <row r="642" ht="15">
      <c r="M642" s="14"/>
    </row>
    <row r="643" ht="15">
      <c r="M643" s="14"/>
    </row>
    <row r="644" ht="15">
      <c r="M644" s="14"/>
    </row>
    <row r="645" ht="15">
      <c r="M645" s="14"/>
    </row>
    <row r="646" ht="15">
      <c r="M646" s="14"/>
    </row>
    <row r="647" ht="15">
      <c r="M647" s="14"/>
    </row>
    <row r="648" ht="15">
      <c r="M648" s="14"/>
    </row>
    <row r="649" ht="15">
      <c r="M649" s="14"/>
    </row>
    <row r="650" ht="15">
      <c r="M650" s="14"/>
    </row>
    <row r="651" ht="15">
      <c r="M651" s="14"/>
    </row>
    <row r="652" ht="15">
      <c r="M652" s="14"/>
    </row>
    <row r="653" ht="15">
      <c r="M653" s="14"/>
    </row>
    <row r="654" ht="15">
      <c r="M654" s="14"/>
    </row>
    <row r="655" ht="15">
      <c r="M655" s="14"/>
    </row>
    <row r="656" ht="15">
      <c r="M656" s="14"/>
    </row>
    <row r="657" ht="15">
      <c r="M657" s="14"/>
    </row>
    <row r="658" ht="15">
      <c r="M658" s="14"/>
    </row>
    <row r="659" ht="15">
      <c r="M659" s="14"/>
    </row>
    <row r="660" ht="15">
      <c r="M660" s="14"/>
    </row>
    <row r="661" ht="15">
      <c r="M661" s="14"/>
    </row>
    <row r="662" ht="15">
      <c r="M662" s="14"/>
    </row>
    <row r="663" ht="15">
      <c r="M663" s="14"/>
    </row>
    <row r="664" ht="15">
      <c r="M664" s="14"/>
    </row>
    <row r="665" ht="15">
      <c r="M665" s="14"/>
    </row>
    <row r="666" ht="15">
      <c r="M666" s="14"/>
    </row>
    <row r="667" ht="15">
      <c r="M667" s="14"/>
    </row>
    <row r="668" ht="15">
      <c r="M668" s="14"/>
    </row>
    <row r="669" ht="15">
      <c r="M669" s="14"/>
    </row>
    <row r="670" ht="15">
      <c r="M670" s="14"/>
    </row>
    <row r="671" ht="15">
      <c r="M671" s="14"/>
    </row>
    <row r="672" ht="15">
      <c r="M672" s="14"/>
    </row>
    <row r="673" ht="15">
      <c r="M673" s="14"/>
    </row>
    <row r="674" ht="15">
      <c r="M674" s="14"/>
    </row>
    <row r="675" ht="15">
      <c r="M675" s="14"/>
    </row>
    <row r="676" ht="15">
      <c r="M676" s="14"/>
    </row>
    <row r="677" ht="15">
      <c r="M677" s="14"/>
    </row>
    <row r="678" ht="15">
      <c r="M678" s="14"/>
    </row>
    <row r="679" ht="15">
      <c r="M679" s="14"/>
    </row>
    <row r="680" ht="15">
      <c r="M680" s="14"/>
    </row>
    <row r="681" ht="15">
      <c r="M681" s="14"/>
    </row>
    <row r="682" ht="15">
      <c r="M682" s="14"/>
    </row>
    <row r="683" ht="15">
      <c r="M683" s="14"/>
    </row>
    <row r="684" ht="15">
      <c r="M684" s="14"/>
    </row>
    <row r="685" ht="15">
      <c r="M685" s="14"/>
    </row>
    <row r="686" ht="15">
      <c r="M686" s="14"/>
    </row>
    <row r="687" ht="15">
      <c r="M687" s="14"/>
    </row>
    <row r="688" ht="15">
      <c r="M688" s="14"/>
    </row>
    <row r="689" ht="15">
      <c r="M689" s="14"/>
    </row>
    <row r="690" ht="15">
      <c r="M690" s="14"/>
    </row>
    <row r="691" ht="15">
      <c r="M691" s="14"/>
    </row>
    <row r="692" ht="15">
      <c r="M692" s="14"/>
    </row>
    <row r="693" ht="15">
      <c r="M693" s="14"/>
    </row>
    <row r="694" ht="15">
      <c r="M694" s="14"/>
    </row>
    <row r="695" ht="15">
      <c r="M695" s="14"/>
    </row>
    <row r="696" ht="15">
      <c r="M696" s="14"/>
    </row>
    <row r="697" ht="15">
      <c r="M697" s="14"/>
    </row>
    <row r="698" ht="15">
      <c r="M698" s="14"/>
    </row>
    <row r="699" ht="15">
      <c r="M699" s="14"/>
    </row>
    <row r="700" ht="15">
      <c r="M700" s="14"/>
    </row>
    <row r="701" ht="15">
      <c r="M701" s="14"/>
    </row>
    <row r="702" ht="15">
      <c r="M702" s="14"/>
    </row>
    <row r="703" ht="15">
      <c r="M703" s="14"/>
    </row>
    <row r="704" ht="15">
      <c r="M704" s="14"/>
    </row>
    <row r="705" ht="15">
      <c r="M705" s="14"/>
    </row>
    <row r="706" ht="15">
      <c r="M706" s="14"/>
    </row>
    <row r="707" ht="15">
      <c r="M707" s="14"/>
    </row>
    <row r="708" ht="15">
      <c r="M708" s="14"/>
    </row>
    <row r="709" ht="15">
      <c r="M709" s="14"/>
    </row>
    <row r="710" ht="15">
      <c r="M710" s="14"/>
    </row>
    <row r="711" ht="15">
      <c r="M711" s="14"/>
    </row>
    <row r="712" ht="15">
      <c r="M712" s="14"/>
    </row>
    <row r="713" ht="15">
      <c r="M713" s="14"/>
    </row>
    <row r="714" ht="15">
      <c r="M714" s="14"/>
    </row>
    <row r="715" ht="15">
      <c r="M715" s="14"/>
    </row>
    <row r="716" ht="15">
      <c r="M716" s="14"/>
    </row>
    <row r="717" ht="15">
      <c r="M717" s="14"/>
    </row>
    <row r="718" ht="15">
      <c r="M718" s="14"/>
    </row>
    <row r="719" ht="15">
      <c r="M719" s="14"/>
    </row>
    <row r="720" ht="15">
      <c r="M720" s="14"/>
    </row>
    <row r="721" ht="15">
      <c r="M721" s="14"/>
    </row>
    <row r="722" ht="15">
      <c r="M722" s="14"/>
    </row>
    <row r="723" ht="15">
      <c r="M723" s="14"/>
    </row>
    <row r="724" ht="15">
      <c r="M724" s="14"/>
    </row>
    <row r="725" ht="15">
      <c r="M725" s="14"/>
    </row>
    <row r="726" ht="15">
      <c r="M726" s="14"/>
    </row>
    <row r="727" ht="15">
      <c r="M727" s="14"/>
    </row>
    <row r="728" ht="15">
      <c r="M728" s="14"/>
    </row>
    <row r="729" ht="15">
      <c r="M729" s="14"/>
    </row>
    <row r="730" ht="15">
      <c r="M730" s="14"/>
    </row>
    <row r="731" ht="15">
      <c r="M731" s="14"/>
    </row>
    <row r="732" ht="15">
      <c r="M732" s="14"/>
    </row>
    <row r="733" ht="15">
      <c r="M733" s="14"/>
    </row>
    <row r="734" ht="15">
      <c r="M734" s="14"/>
    </row>
    <row r="735" ht="15">
      <c r="M735" s="14"/>
    </row>
    <row r="736" ht="15">
      <c r="M736" s="14"/>
    </row>
    <row r="737" ht="15">
      <c r="M737" s="14"/>
    </row>
    <row r="738" ht="15">
      <c r="M738" s="14"/>
    </row>
    <row r="739" ht="15">
      <c r="M739" s="14"/>
    </row>
    <row r="740" ht="15">
      <c r="M740" s="14"/>
    </row>
    <row r="741" ht="15">
      <c r="M741" s="14"/>
    </row>
    <row r="742" ht="15">
      <c r="M742" s="14"/>
    </row>
    <row r="743" ht="15">
      <c r="M743" s="14"/>
    </row>
    <row r="744" ht="15">
      <c r="M744" s="14"/>
    </row>
    <row r="745" ht="15">
      <c r="M745" s="14"/>
    </row>
    <row r="746" ht="15">
      <c r="M746" s="14"/>
    </row>
    <row r="747" ht="15">
      <c r="M747" s="14"/>
    </row>
    <row r="748" ht="15">
      <c r="M748" s="14"/>
    </row>
    <row r="749" ht="15">
      <c r="M749" s="14"/>
    </row>
    <row r="750" ht="15">
      <c r="M750" s="14"/>
    </row>
    <row r="751" ht="15">
      <c r="M751" s="14"/>
    </row>
    <row r="752" ht="15">
      <c r="M752" s="14"/>
    </row>
    <row r="753" ht="15">
      <c r="M753" s="14"/>
    </row>
    <row r="754" ht="15">
      <c r="M754" s="14"/>
    </row>
    <row r="755" ht="15">
      <c r="M755" s="14"/>
    </row>
    <row r="756" ht="15">
      <c r="M756" s="14"/>
    </row>
    <row r="757" ht="15">
      <c r="M757" s="14"/>
    </row>
    <row r="758" ht="15">
      <c r="M758" s="14"/>
    </row>
    <row r="759" ht="15">
      <c r="M759" s="14"/>
    </row>
    <row r="760" ht="15">
      <c r="M760" s="14"/>
    </row>
    <row r="761" ht="15">
      <c r="M761" s="14"/>
    </row>
    <row r="762" ht="15">
      <c r="M762" s="14"/>
    </row>
    <row r="763" ht="15">
      <c r="M763" s="14"/>
    </row>
    <row r="764" ht="15">
      <c r="M764" s="14"/>
    </row>
    <row r="765" ht="15">
      <c r="M765" s="14"/>
    </row>
    <row r="766" ht="15">
      <c r="M766" s="14"/>
    </row>
    <row r="767" ht="15">
      <c r="M767" s="14"/>
    </row>
    <row r="768" ht="15">
      <c r="M768" s="14"/>
    </row>
    <row r="769" ht="15">
      <c r="M769" s="14"/>
    </row>
    <row r="770" ht="15">
      <c r="M770" s="14"/>
    </row>
    <row r="771" ht="15">
      <c r="M771" s="14"/>
    </row>
    <row r="772" ht="15">
      <c r="M772" s="14"/>
    </row>
    <row r="773" ht="15">
      <c r="M773" s="14"/>
    </row>
    <row r="774" ht="15">
      <c r="M774" s="14"/>
    </row>
    <row r="775" ht="15">
      <c r="M775" s="14"/>
    </row>
    <row r="776" ht="15">
      <c r="M776" s="14"/>
    </row>
    <row r="777" ht="15">
      <c r="M777" s="14"/>
    </row>
    <row r="778" ht="15">
      <c r="M778" s="14"/>
    </row>
    <row r="779" ht="15">
      <c r="M779" s="14"/>
    </row>
    <row r="780" ht="15">
      <c r="M780" s="14"/>
    </row>
    <row r="781" ht="15">
      <c r="M781" s="14"/>
    </row>
    <row r="782" ht="15">
      <c r="M782" s="14"/>
    </row>
    <row r="783" ht="15">
      <c r="M783" s="14"/>
    </row>
    <row r="784" ht="15">
      <c r="M784" s="14"/>
    </row>
    <row r="785" ht="15">
      <c r="M785" s="14"/>
    </row>
    <row r="786" ht="15">
      <c r="M786" s="14"/>
    </row>
    <row r="787" ht="15">
      <c r="M787" s="14"/>
    </row>
    <row r="788" ht="15">
      <c r="M788" s="14"/>
    </row>
    <row r="789" ht="15">
      <c r="M789" s="14"/>
    </row>
    <row r="790" ht="15">
      <c r="M790" s="14"/>
    </row>
    <row r="791" ht="15">
      <c r="M791" s="14"/>
    </row>
    <row r="792" ht="15">
      <c r="M792" s="14"/>
    </row>
    <row r="793" ht="15">
      <c r="M793" s="14"/>
    </row>
    <row r="794" ht="15">
      <c r="M794" s="14"/>
    </row>
    <row r="795" ht="15">
      <c r="M795" s="14"/>
    </row>
    <row r="796" ht="15">
      <c r="M796" s="14"/>
    </row>
    <row r="797" ht="15">
      <c r="M797" s="14"/>
    </row>
    <row r="798" ht="15">
      <c r="M798" s="14"/>
    </row>
    <row r="799" ht="15">
      <c r="M799" s="14"/>
    </row>
    <row r="800" ht="15">
      <c r="M800" s="14"/>
    </row>
    <row r="801" ht="15">
      <c r="M801" s="14"/>
    </row>
    <row r="802" ht="15">
      <c r="M802" s="14"/>
    </row>
    <row r="803" ht="15">
      <c r="M803" s="14"/>
    </row>
    <row r="804" ht="15">
      <c r="M804" s="14"/>
    </row>
    <row r="805" ht="15">
      <c r="M805" s="14"/>
    </row>
    <row r="806" ht="15">
      <c r="M806" s="14"/>
    </row>
    <row r="807" ht="15">
      <c r="M807" s="14"/>
    </row>
    <row r="808" ht="15">
      <c r="M808" s="14"/>
    </row>
    <row r="809" ht="15">
      <c r="M809" s="14"/>
    </row>
    <row r="810" ht="15">
      <c r="M810" s="14"/>
    </row>
    <row r="811" ht="15">
      <c r="M811" s="14"/>
    </row>
    <row r="812" ht="15">
      <c r="M812" s="14"/>
    </row>
    <row r="813" ht="15">
      <c r="M813" s="14"/>
    </row>
    <row r="814" ht="15">
      <c r="M814" s="14"/>
    </row>
    <row r="815" ht="15">
      <c r="M815" s="14"/>
    </row>
    <row r="816" ht="15">
      <c r="M816" s="14"/>
    </row>
    <row r="817" ht="15">
      <c r="M817" s="14"/>
    </row>
    <row r="818" ht="15">
      <c r="M818" s="14"/>
    </row>
    <row r="819" ht="15">
      <c r="M819" s="14"/>
    </row>
    <row r="820" ht="15">
      <c r="M820" s="14"/>
    </row>
    <row r="821" ht="15">
      <c r="M821" s="14"/>
    </row>
    <row r="822" ht="15">
      <c r="M822" s="14"/>
    </row>
    <row r="823" ht="15">
      <c r="M823" s="14"/>
    </row>
    <row r="824" ht="15">
      <c r="M824" s="14"/>
    </row>
    <row r="825" ht="15">
      <c r="M825" s="14"/>
    </row>
    <row r="826" ht="15">
      <c r="M826" s="14"/>
    </row>
    <row r="827" ht="15">
      <c r="M827" s="14"/>
    </row>
    <row r="828" ht="15">
      <c r="M828" s="14"/>
    </row>
    <row r="829" ht="15">
      <c r="M829" s="14"/>
    </row>
    <row r="830" ht="15">
      <c r="M830" s="14"/>
    </row>
    <row r="831" ht="15">
      <c r="M831" s="14"/>
    </row>
    <row r="832" ht="15">
      <c r="M832" s="14"/>
    </row>
    <row r="833" ht="15">
      <c r="M833" s="14"/>
    </row>
    <row r="834" ht="15">
      <c r="M834" s="14"/>
    </row>
    <row r="835" ht="15">
      <c r="M835" s="14"/>
    </row>
    <row r="836" ht="15">
      <c r="M836" s="14"/>
    </row>
    <row r="837" ht="15">
      <c r="M837" s="14"/>
    </row>
    <row r="838" ht="15">
      <c r="M838" s="14"/>
    </row>
    <row r="839" ht="15">
      <c r="M839" s="14"/>
    </row>
    <row r="840" ht="15">
      <c r="M840" s="14"/>
    </row>
    <row r="841" ht="15">
      <c r="M841" s="14"/>
    </row>
    <row r="842" ht="15">
      <c r="M842" s="14"/>
    </row>
    <row r="843" ht="15">
      <c r="M843" s="14"/>
    </row>
    <row r="844" ht="15">
      <c r="M844" s="14"/>
    </row>
    <row r="845" ht="15">
      <c r="M845" s="14"/>
    </row>
    <row r="846" ht="15">
      <c r="M846" s="14"/>
    </row>
    <row r="847" ht="15">
      <c r="M847" s="14"/>
    </row>
    <row r="848" ht="15">
      <c r="M848" s="14"/>
    </row>
    <row r="849" ht="15">
      <c r="M849" s="14"/>
    </row>
    <row r="850" ht="15">
      <c r="M850" s="14"/>
    </row>
    <row r="851" ht="15">
      <c r="M851" s="14"/>
    </row>
    <row r="852" ht="15">
      <c r="M852" s="14"/>
    </row>
    <row r="853" ht="15">
      <c r="M853" s="14"/>
    </row>
    <row r="854" ht="15">
      <c r="M854" s="14"/>
    </row>
    <row r="855" ht="15">
      <c r="M855" s="14"/>
    </row>
    <row r="856" ht="15">
      <c r="M856" s="14"/>
    </row>
    <row r="857" ht="15">
      <c r="M857" s="14"/>
    </row>
    <row r="858" ht="15">
      <c r="M858" s="14"/>
    </row>
    <row r="859" ht="15">
      <c r="M859" s="14"/>
    </row>
    <row r="860" ht="15">
      <c r="M860" s="14"/>
    </row>
    <row r="861" ht="15">
      <c r="M861" s="14"/>
    </row>
    <row r="862" ht="15">
      <c r="M862" s="14"/>
    </row>
    <row r="863" ht="15">
      <c r="M863" s="14"/>
    </row>
    <row r="864" ht="15">
      <c r="M864" s="14"/>
    </row>
    <row r="865" ht="15">
      <c r="M865" s="14"/>
    </row>
    <row r="866" ht="15">
      <c r="M866" s="14"/>
    </row>
    <row r="867" ht="15">
      <c r="M867" s="14"/>
    </row>
    <row r="868" ht="15">
      <c r="M868" s="14"/>
    </row>
    <row r="869" ht="15">
      <c r="M869" s="14"/>
    </row>
    <row r="870" ht="15">
      <c r="M870" s="14"/>
    </row>
    <row r="871" ht="15">
      <c r="M871" s="14"/>
    </row>
    <row r="872" ht="15">
      <c r="M872" s="14"/>
    </row>
    <row r="873" ht="15">
      <c r="M873" s="14"/>
    </row>
    <row r="874" ht="15">
      <c r="M874" s="14"/>
    </row>
    <row r="875" ht="15">
      <c r="M875" s="14"/>
    </row>
    <row r="876" ht="15">
      <c r="M876" s="14"/>
    </row>
    <row r="877" ht="15">
      <c r="M877" s="14"/>
    </row>
    <row r="878" ht="15">
      <c r="M878" s="14"/>
    </row>
    <row r="879" ht="15">
      <c r="M879" s="14"/>
    </row>
    <row r="880" ht="15">
      <c r="M880" s="14"/>
    </row>
    <row r="881" ht="15">
      <c r="M881" s="14"/>
    </row>
    <row r="882" ht="15">
      <c r="M882" s="14"/>
    </row>
    <row r="883" ht="15">
      <c r="M883" s="14"/>
    </row>
    <row r="884" ht="15">
      <c r="M884" s="14"/>
    </row>
    <row r="885" ht="15">
      <c r="M885" s="14"/>
    </row>
    <row r="886" ht="15">
      <c r="M886" s="14"/>
    </row>
    <row r="887" ht="15">
      <c r="M887" s="14"/>
    </row>
    <row r="888" ht="15">
      <c r="M888" s="14"/>
    </row>
    <row r="889" ht="15">
      <c r="M889" s="14"/>
    </row>
    <row r="890" ht="15">
      <c r="M890" s="14"/>
    </row>
    <row r="891" ht="15">
      <c r="M891" s="14"/>
    </row>
    <row r="892" ht="15">
      <c r="M892" s="14"/>
    </row>
    <row r="893" ht="15">
      <c r="M893" s="14"/>
    </row>
    <row r="894" ht="15">
      <c r="M894" s="14"/>
    </row>
    <row r="895" ht="15">
      <c r="M895" s="14"/>
    </row>
    <row r="896" ht="15">
      <c r="M896" s="14"/>
    </row>
    <row r="897" ht="15">
      <c r="M897" s="14"/>
    </row>
    <row r="898" ht="15">
      <c r="M898" s="14"/>
    </row>
    <row r="899" ht="15">
      <c r="M899" s="14"/>
    </row>
    <row r="900" ht="15">
      <c r="M900" s="14"/>
    </row>
    <row r="901" ht="15">
      <c r="M901" s="14"/>
    </row>
    <row r="902" ht="15">
      <c r="M902" s="14"/>
    </row>
    <row r="903" ht="15">
      <c r="M903" s="14"/>
    </row>
    <row r="904" ht="15">
      <c r="M904" s="14"/>
    </row>
    <row r="905" ht="15">
      <c r="M905" s="14"/>
    </row>
    <row r="906" ht="15">
      <c r="M906" s="14"/>
    </row>
    <row r="907" ht="15">
      <c r="M907" s="14"/>
    </row>
    <row r="908" ht="15">
      <c r="M908" s="14"/>
    </row>
    <row r="909" ht="15">
      <c r="M909" s="14"/>
    </row>
    <row r="910" ht="15">
      <c r="M910" s="14"/>
    </row>
    <row r="911" ht="15">
      <c r="M911" s="14"/>
    </row>
    <row r="912" ht="15">
      <c r="M912" s="14"/>
    </row>
    <row r="913" ht="15">
      <c r="M913" s="14"/>
    </row>
    <row r="914" ht="15">
      <c r="M914" s="14"/>
    </row>
    <row r="915" ht="15">
      <c r="M915" s="14"/>
    </row>
    <row r="916" ht="15">
      <c r="M916" s="14"/>
    </row>
    <row r="917" ht="15">
      <c r="M917" s="14"/>
    </row>
    <row r="918" ht="15">
      <c r="M918" s="14"/>
    </row>
    <row r="919" ht="15">
      <c r="M919" s="14"/>
    </row>
    <row r="920" ht="15">
      <c r="M920" s="14"/>
    </row>
    <row r="921" ht="15">
      <c r="M921" s="14"/>
    </row>
    <row r="922" ht="15">
      <c r="M922" s="14"/>
    </row>
    <row r="923" ht="15">
      <c r="M923" s="14"/>
    </row>
    <row r="924" ht="15">
      <c r="M924" s="14"/>
    </row>
    <row r="925" ht="15">
      <c r="M925" s="14"/>
    </row>
    <row r="926" ht="15">
      <c r="M926" s="14"/>
    </row>
    <row r="927" ht="15">
      <c r="M927" s="14"/>
    </row>
    <row r="928" ht="15">
      <c r="M928" s="14"/>
    </row>
    <row r="929" ht="15">
      <c r="M929" s="14"/>
    </row>
    <row r="930" ht="15">
      <c r="M930" s="14"/>
    </row>
    <row r="931" ht="15">
      <c r="M931" s="14"/>
    </row>
    <row r="932" ht="15">
      <c r="M932" s="14"/>
    </row>
    <row r="933" ht="15">
      <c r="M933" s="14"/>
    </row>
    <row r="934" ht="15">
      <c r="M934" s="14"/>
    </row>
    <row r="935" ht="15">
      <c r="M935" s="14"/>
    </row>
    <row r="936" ht="15">
      <c r="M936" s="14"/>
    </row>
    <row r="937" ht="15">
      <c r="M937" s="14"/>
    </row>
    <row r="938" ht="15">
      <c r="M938" s="14"/>
    </row>
    <row r="939" ht="15">
      <c r="M939" s="14"/>
    </row>
    <row r="940" ht="15">
      <c r="M940" s="14"/>
    </row>
    <row r="941" ht="15">
      <c r="M941" s="14"/>
    </row>
    <row r="942" ht="15">
      <c r="M942" s="14"/>
    </row>
    <row r="943" ht="15">
      <c r="M943" s="14"/>
    </row>
    <row r="944" ht="15">
      <c r="M944" s="14"/>
    </row>
    <row r="945" ht="15">
      <c r="M945" s="14"/>
    </row>
    <row r="946" ht="15">
      <c r="M946" s="14"/>
    </row>
    <row r="947" ht="15">
      <c r="M947" s="14"/>
    </row>
    <row r="948" ht="15">
      <c r="M948" s="14"/>
    </row>
    <row r="949" ht="15">
      <c r="M949" s="14"/>
    </row>
    <row r="950" ht="15">
      <c r="M950" s="14"/>
    </row>
    <row r="951" ht="15">
      <c r="M951" s="14"/>
    </row>
    <row r="952" ht="15">
      <c r="M952" s="14"/>
    </row>
    <row r="953" ht="15">
      <c r="M953" s="14"/>
    </row>
    <row r="954" ht="15">
      <c r="M954" s="14"/>
    </row>
    <row r="955" ht="15">
      <c r="M955" s="14"/>
    </row>
    <row r="956" ht="15">
      <c r="M956" s="14"/>
    </row>
    <row r="957" ht="15">
      <c r="M957" s="14"/>
    </row>
    <row r="958" ht="15">
      <c r="M958" s="14"/>
    </row>
    <row r="959" ht="15">
      <c r="M959" s="14"/>
    </row>
    <row r="960" ht="15">
      <c r="M960" s="14"/>
    </row>
    <row r="961" ht="15">
      <c r="M961" s="14"/>
    </row>
    <row r="962" ht="15">
      <c r="M962" s="14"/>
    </row>
    <row r="963" ht="15">
      <c r="M963" s="14"/>
    </row>
    <row r="964" ht="15">
      <c r="M964" s="14"/>
    </row>
    <row r="965" ht="15">
      <c r="M965" s="14"/>
    </row>
    <row r="966" ht="15">
      <c r="M966" s="14"/>
    </row>
    <row r="967" ht="15">
      <c r="M967" s="14"/>
    </row>
    <row r="968" ht="15">
      <c r="M968" s="14"/>
    </row>
    <row r="969" ht="15">
      <c r="M969" s="14"/>
    </row>
    <row r="970" ht="15">
      <c r="M970" s="14"/>
    </row>
    <row r="971" ht="15">
      <c r="M971" s="14"/>
    </row>
    <row r="972" ht="15">
      <c r="M972" s="14"/>
    </row>
    <row r="973" ht="15">
      <c r="M973" s="14"/>
    </row>
    <row r="974" ht="15">
      <c r="M974" s="14"/>
    </row>
    <row r="975" ht="15">
      <c r="M975" s="14"/>
    </row>
    <row r="976" ht="15">
      <c r="M976" s="14"/>
    </row>
    <row r="977" ht="15">
      <c r="M977" s="14"/>
    </row>
    <row r="978" ht="15">
      <c r="M978" s="14"/>
    </row>
    <row r="979" ht="15">
      <c r="M979" s="14"/>
    </row>
    <row r="980" ht="15">
      <c r="M980" s="14"/>
    </row>
    <row r="981" ht="15">
      <c r="M981" s="14"/>
    </row>
    <row r="982" ht="15">
      <c r="M982" s="14"/>
    </row>
    <row r="983" ht="15">
      <c r="M983" s="14"/>
    </row>
    <row r="984" ht="15">
      <c r="M984" s="14"/>
    </row>
    <row r="985" ht="15">
      <c r="M985" s="14"/>
    </row>
    <row r="986" ht="15">
      <c r="M986" s="14"/>
    </row>
    <row r="987" ht="15">
      <c r="M987" s="14"/>
    </row>
    <row r="988" ht="15">
      <c r="M988" s="14"/>
    </row>
    <row r="989" ht="15">
      <c r="M989" s="14"/>
    </row>
    <row r="990" ht="15">
      <c r="M990" s="14"/>
    </row>
    <row r="991" ht="15">
      <c r="M991" s="14"/>
    </row>
    <row r="992" ht="15">
      <c r="M992" s="14"/>
    </row>
    <row r="993" ht="15">
      <c r="M993" s="14"/>
    </row>
    <row r="994" ht="15">
      <c r="M994" s="14"/>
    </row>
    <row r="995" ht="15">
      <c r="M995" s="14"/>
    </row>
    <row r="996" ht="15">
      <c r="M996" s="14"/>
    </row>
    <row r="997" ht="15">
      <c r="M997" s="14"/>
    </row>
    <row r="998" ht="15">
      <c r="M998" s="14"/>
    </row>
    <row r="999" ht="15">
      <c r="M999" s="14"/>
    </row>
    <row r="1000" ht="15">
      <c r="M1000" s="14"/>
    </row>
    <row r="1001" ht="15">
      <c r="M1001" s="14"/>
    </row>
    <row r="1002" ht="15">
      <c r="M1002" s="14"/>
    </row>
    <row r="1003" ht="15">
      <c r="M1003" s="14"/>
    </row>
    <row r="1004" ht="15">
      <c r="M1004" s="14"/>
    </row>
    <row r="1005" ht="15">
      <c r="M1005" s="14"/>
    </row>
    <row r="1006" ht="15">
      <c r="M1006" s="14"/>
    </row>
    <row r="1007" ht="15">
      <c r="M1007" s="14"/>
    </row>
    <row r="1008" ht="15">
      <c r="M1008" s="14"/>
    </row>
    <row r="1009" ht="15">
      <c r="M1009" s="14"/>
    </row>
    <row r="1010" ht="15">
      <c r="M1010" s="14"/>
    </row>
    <row r="1011" ht="15">
      <c r="M1011" s="14"/>
    </row>
    <row r="1012" ht="15">
      <c r="M1012" s="14"/>
    </row>
    <row r="1013" ht="15">
      <c r="M1013" s="14"/>
    </row>
    <row r="1014" ht="15">
      <c r="M1014" s="14"/>
    </row>
    <row r="1015" ht="15">
      <c r="M1015" s="14"/>
    </row>
    <row r="1016" ht="15">
      <c r="M1016" s="14"/>
    </row>
    <row r="1017" ht="15">
      <c r="M1017" s="14"/>
    </row>
    <row r="1018" ht="15">
      <c r="M1018" s="14"/>
    </row>
    <row r="1019" ht="15">
      <c r="M1019" s="14"/>
    </row>
    <row r="1020" ht="15">
      <c r="M1020" s="14"/>
    </row>
    <row r="1021" ht="15">
      <c r="M1021" s="14"/>
    </row>
    <row r="1022" ht="15">
      <c r="M1022" s="14"/>
    </row>
    <row r="1023" ht="15">
      <c r="M1023" s="14"/>
    </row>
    <row r="1024" ht="15">
      <c r="M1024" s="14"/>
    </row>
    <row r="1025" ht="15">
      <c r="M1025" s="14"/>
    </row>
    <row r="1026" ht="15">
      <c r="M1026" s="14"/>
    </row>
    <row r="1027" ht="15">
      <c r="M1027" s="14"/>
    </row>
    <row r="1028" ht="15">
      <c r="M1028" s="14"/>
    </row>
    <row r="1029" ht="15">
      <c r="M1029" s="14"/>
    </row>
    <row r="1030" ht="15">
      <c r="M1030" s="14"/>
    </row>
    <row r="1031" ht="15">
      <c r="M1031" s="14"/>
    </row>
    <row r="1032" ht="15">
      <c r="M1032" s="14"/>
    </row>
    <row r="1033" ht="15">
      <c r="M1033" s="14"/>
    </row>
    <row r="1034" ht="15">
      <c r="M1034" s="14"/>
    </row>
    <row r="1035" ht="15">
      <c r="M1035" s="14"/>
    </row>
    <row r="1036" ht="15">
      <c r="M1036" s="14"/>
    </row>
    <row r="1037" ht="15">
      <c r="M1037" s="14"/>
    </row>
    <row r="1038" ht="15">
      <c r="M1038" s="14"/>
    </row>
    <row r="1039" ht="15">
      <c r="M1039" s="14"/>
    </row>
    <row r="1040" ht="15">
      <c r="M1040" s="14"/>
    </row>
    <row r="1041" ht="15">
      <c r="M1041" s="14"/>
    </row>
    <row r="1042" ht="15">
      <c r="M1042" s="14"/>
    </row>
    <row r="1043" ht="15">
      <c r="M1043" s="14"/>
    </row>
    <row r="1044" ht="15">
      <c r="M1044" s="14"/>
    </row>
    <row r="1045" ht="15">
      <c r="M1045" s="14"/>
    </row>
    <row r="1046" ht="15">
      <c r="M1046" s="14"/>
    </row>
    <row r="1047" ht="15">
      <c r="M1047" s="14"/>
    </row>
    <row r="1048" ht="15">
      <c r="M1048" s="14"/>
    </row>
    <row r="1049" ht="15">
      <c r="M1049" s="14"/>
    </row>
    <row r="1050" ht="15">
      <c r="M1050" s="14"/>
    </row>
    <row r="1051" ht="15">
      <c r="M1051" s="14"/>
    </row>
    <row r="1052" ht="15">
      <c r="M1052" s="14"/>
    </row>
    <row r="1053" ht="15">
      <c r="M1053" s="14"/>
    </row>
    <row r="1054" ht="15">
      <c r="M1054" s="14"/>
    </row>
    <row r="1055" ht="15">
      <c r="M1055" s="14"/>
    </row>
    <row r="1056" ht="15">
      <c r="M1056" s="14"/>
    </row>
    <row r="1057" ht="15">
      <c r="M1057" s="14"/>
    </row>
    <row r="1058" ht="15">
      <c r="M1058" s="14"/>
    </row>
    <row r="1059" ht="15">
      <c r="M1059" s="14"/>
    </row>
    <row r="1060" ht="15">
      <c r="M1060" s="14"/>
    </row>
    <row r="1061" ht="15">
      <c r="M1061" s="14"/>
    </row>
    <row r="1062" ht="15">
      <c r="M1062" s="14"/>
    </row>
    <row r="1063" ht="15">
      <c r="M1063" s="14"/>
    </row>
    <row r="1064" ht="15">
      <c r="M1064" s="14"/>
    </row>
    <row r="1065" ht="15">
      <c r="M1065" s="14"/>
    </row>
    <row r="1066" ht="15">
      <c r="M1066" s="14"/>
    </row>
    <row r="1067" ht="15">
      <c r="M1067" s="14"/>
    </row>
    <row r="1068" ht="15">
      <c r="M1068" s="14"/>
    </row>
    <row r="1069" ht="15">
      <c r="M1069" s="14"/>
    </row>
    <row r="1070" ht="15">
      <c r="M1070" s="14"/>
    </row>
    <row r="1071" ht="15">
      <c r="M1071" s="14"/>
    </row>
    <row r="1072" ht="15">
      <c r="M1072" s="14"/>
    </row>
    <row r="1073" ht="15">
      <c r="M1073" s="14"/>
    </row>
    <row r="1074" ht="15">
      <c r="M1074" s="14"/>
    </row>
    <row r="1075" ht="15">
      <c r="M1075" s="14"/>
    </row>
    <row r="1076" ht="15">
      <c r="M1076" s="14"/>
    </row>
    <row r="1077" ht="15">
      <c r="M1077" s="14"/>
    </row>
    <row r="1078" ht="15">
      <c r="M1078" s="14"/>
    </row>
    <row r="1079" ht="15">
      <c r="M1079" s="14"/>
    </row>
    <row r="1080" ht="15">
      <c r="M1080" s="14"/>
    </row>
    <row r="1081" ht="15">
      <c r="M1081" s="14"/>
    </row>
    <row r="1082" ht="15">
      <c r="M1082" s="14"/>
    </row>
    <row r="1083" ht="15">
      <c r="M1083" s="14"/>
    </row>
    <row r="1084" ht="15">
      <c r="M1084" s="14"/>
    </row>
    <row r="1085" ht="15">
      <c r="M1085" s="14"/>
    </row>
    <row r="1086" ht="15">
      <c r="M1086" s="14"/>
    </row>
    <row r="1087" ht="15">
      <c r="M1087" s="14"/>
    </row>
    <row r="1088" ht="15">
      <c r="M1088" s="14"/>
    </row>
    <row r="1089" ht="15">
      <c r="M1089" s="14"/>
    </row>
    <row r="1090" ht="15">
      <c r="M1090" s="14"/>
    </row>
    <row r="1091" ht="15">
      <c r="M1091" s="14"/>
    </row>
    <row r="1092" ht="15">
      <c r="M1092" s="14"/>
    </row>
    <row r="1093" ht="15">
      <c r="M1093" s="14"/>
    </row>
    <row r="1094" ht="15">
      <c r="M1094" s="14"/>
    </row>
    <row r="1095" ht="15">
      <c r="M1095" s="14"/>
    </row>
    <row r="1096" ht="15">
      <c r="M1096" s="14"/>
    </row>
    <row r="1097" ht="15">
      <c r="M1097" s="14"/>
    </row>
    <row r="1098" ht="15">
      <c r="M1098" s="14"/>
    </row>
    <row r="1099" ht="15">
      <c r="M1099" s="14"/>
    </row>
    <row r="1100" ht="15">
      <c r="M1100" s="14"/>
    </row>
    <row r="1101" ht="15">
      <c r="M1101" s="14"/>
    </row>
    <row r="1102" ht="15">
      <c r="M1102" s="14"/>
    </row>
    <row r="1103" ht="15">
      <c r="M1103" s="14"/>
    </row>
    <row r="1104" ht="15">
      <c r="M1104" s="14"/>
    </row>
    <row r="1105" ht="15">
      <c r="M1105" s="14"/>
    </row>
    <row r="1106" ht="15">
      <c r="M1106" s="14"/>
    </row>
    <row r="1107" ht="15">
      <c r="M1107" s="14"/>
    </row>
    <row r="1108" ht="15">
      <c r="M1108" s="14"/>
    </row>
    <row r="1109" ht="15">
      <c r="M1109" s="14"/>
    </row>
    <row r="1110" ht="15">
      <c r="M1110" s="14"/>
    </row>
    <row r="1111" ht="15">
      <c r="M1111" s="14"/>
    </row>
    <row r="1112" ht="15">
      <c r="M1112" s="14"/>
    </row>
    <row r="1113" ht="15">
      <c r="M1113" s="14"/>
    </row>
    <row r="1114" ht="15">
      <c r="M1114" s="14"/>
    </row>
    <row r="1115" ht="15">
      <c r="M1115" s="14"/>
    </row>
    <row r="1116" ht="15">
      <c r="M1116" s="14"/>
    </row>
    <row r="1117" ht="15">
      <c r="M1117" s="14"/>
    </row>
    <row r="1118" ht="15">
      <c r="M1118" s="14"/>
    </row>
    <row r="1119" ht="15">
      <c r="M1119" s="14"/>
    </row>
    <row r="1120" ht="15">
      <c r="M1120" s="14"/>
    </row>
    <row r="1121" ht="15">
      <c r="M1121" s="14"/>
    </row>
    <row r="1122" ht="15">
      <c r="M1122" s="14"/>
    </row>
    <row r="1123" ht="15">
      <c r="M1123" s="14"/>
    </row>
    <row r="1124" ht="15">
      <c r="M1124" s="14"/>
    </row>
    <row r="1125" ht="15">
      <c r="M1125" s="14"/>
    </row>
    <row r="1126" ht="15">
      <c r="M1126" s="14"/>
    </row>
    <row r="1127" ht="15">
      <c r="M1127" s="14"/>
    </row>
    <row r="1128" ht="15">
      <c r="M1128" s="14"/>
    </row>
    <row r="1129" ht="15">
      <c r="M1129" s="14"/>
    </row>
  </sheetData>
  <sheetProtection/>
  <mergeCells count="8">
    <mergeCell ref="A569:I569"/>
    <mergeCell ref="A570:I570"/>
    <mergeCell ref="A561:U561"/>
    <mergeCell ref="A564:I564"/>
    <mergeCell ref="A565:I565"/>
    <mergeCell ref="A566:I566"/>
    <mergeCell ref="A567:I567"/>
    <mergeCell ref="A568:I56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K202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8.57421875" style="0" customWidth="1"/>
    <col min="4" max="4" width="30.57421875" style="0" customWidth="1"/>
    <col min="5" max="7" width="12.7109375" style="0" customWidth="1"/>
    <col min="8" max="10" width="10.7109375" style="0" customWidth="1"/>
  </cols>
  <sheetData>
    <row r="3" spans="1:7" s="563" customFormat="1" ht="15">
      <c r="A3" s="563" t="s">
        <v>538</v>
      </c>
      <c r="G3" s="564"/>
    </row>
    <row r="4" spans="1:11" ht="12.75">
      <c r="A4" s="251"/>
      <c r="B4" s="89"/>
      <c r="C4" s="248"/>
      <c r="D4" s="248"/>
      <c r="E4" s="1"/>
      <c r="F4" s="1"/>
      <c r="G4" s="252"/>
      <c r="H4" s="253"/>
      <c r="I4" s="253"/>
      <c r="J4" s="1"/>
      <c r="K4" s="254"/>
    </row>
    <row r="5" spans="1:11" ht="12.75">
      <c r="A5" s="261" t="s">
        <v>73</v>
      </c>
      <c r="B5" s="262"/>
      <c r="C5" s="263"/>
      <c r="D5" s="264"/>
      <c r="E5" s="268" t="s">
        <v>544</v>
      </c>
      <c r="F5" s="269" t="s">
        <v>542</v>
      </c>
      <c r="G5" s="269" t="s">
        <v>543</v>
      </c>
      <c r="H5" s="275" t="s">
        <v>545</v>
      </c>
      <c r="I5" s="275" t="s">
        <v>546</v>
      </c>
      <c r="J5" s="276" t="s">
        <v>547</v>
      </c>
      <c r="K5" s="270"/>
    </row>
    <row r="6" spans="1:11" ht="12.75">
      <c r="A6" s="257"/>
      <c r="B6" s="258"/>
      <c r="C6" s="255"/>
      <c r="D6" s="256"/>
      <c r="E6" s="274">
        <v>1</v>
      </c>
      <c r="F6" s="274">
        <v>2</v>
      </c>
      <c r="G6" s="274">
        <v>3</v>
      </c>
      <c r="H6" s="259"/>
      <c r="I6" s="259"/>
      <c r="J6" s="23"/>
      <c r="K6" s="271"/>
    </row>
    <row r="7" spans="1:11" ht="12.75">
      <c r="A7" s="302">
        <v>4</v>
      </c>
      <c r="B7" s="258" t="s">
        <v>540</v>
      </c>
      <c r="C7" s="303"/>
      <c r="D7" s="304"/>
      <c r="E7" s="101">
        <f>E8</f>
        <v>1326000</v>
      </c>
      <c r="F7" s="101">
        <f>F8</f>
        <v>1421628.87</v>
      </c>
      <c r="G7" s="101">
        <f>G8</f>
        <v>3.132395484783324</v>
      </c>
      <c r="H7" s="277">
        <f>F7/E7</f>
        <v>1.0721183031674208</v>
      </c>
      <c r="I7" s="277">
        <f aca="true" t="shared" si="0" ref="I7:I33">G7/F7</f>
        <v>2.2033848291103738E-06</v>
      </c>
      <c r="J7" s="277">
        <f>G7/E7</f>
        <v>2.3622892042106516E-06</v>
      </c>
      <c r="K7" s="272"/>
    </row>
    <row r="8" spans="1:11" ht="12.75">
      <c r="A8" s="257">
        <v>42</v>
      </c>
      <c r="B8" s="258" t="s">
        <v>97</v>
      </c>
      <c r="C8" s="296"/>
      <c r="D8" s="306"/>
      <c r="E8" s="101">
        <f>E9+E26+E32</f>
        <v>1326000</v>
      </c>
      <c r="F8" s="101">
        <f>F9+F26+F32</f>
        <v>1421628.87</v>
      </c>
      <c r="G8" s="101">
        <f>G9+G26+G32</f>
        <v>3.132395484783324</v>
      </c>
      <c r="H8" s="277">
        <f aca="true" t="shared" si="1" ref="H8:H36">F8/E8</f>
        <v>1.0721183031674208</v>
      </c>
      <c r="I8" s="277">
        <f t="shared" si="0"/>
        <v>2.2033848291103738E-06</v>
      </c>
      <c r="J8" s="277">
        <f aca="true" t="shared" si="2" ref="J8:J36">G8/E8</f>
        <v>2.3622892042106516E-06</v>
      </c>
      <c r="K8" s="273"/>
    </row>
    <row r="9" spans="1:11" ht="12.75">
      <c r="A9" s="298">
        <v>421</v>
      </c>
      <c r="B9" s="297" t="s">
        <v>55</v>
      </c>
      <c r="C9" s="299"/>
      <c r="D9" s="300"/>
      <c r="E9" s="305">
        <f>List1!O115</f>
        <v>1090000</v>
      </c>
      <c r="F9" s="305">
        <f>List1!P115</f>
        <v>1042330.87</v>
      </c>
      <c r="G9" s="305">
        <f>List1!R115</f>
        <v>0.3083080519336437</v>
      </c>
      <c r="H9" s="324">
        <f t="shared" si="1"/>
        <v>0.9562668532110091</v>
      </c>
      <c r="I9" s="277">
        <f t="shared" si="0"/>
        <v>2.9578712557332556E-07</v>
      </c>
      <c r="J9" s="324">
        <f t="shared" si="2"/>
        <v>2.8285142379233367E-07</v>
      </c>
      <c r="K9" s="271"/>
    </row>
    <row r="10" spans="1:11" ht="12.75">
      <c r="A10" s="307">
        <v>4212</v>
      </c>
      <c r="B10" s="307" t="s">
        <v>486</v>
      </c>
      <c r="C10" s="307"/>
      <c r="D10" s="308"/>
      <c r="E10" s="101">
        <v>80000</v>
      </c>
      <c r="F10" s="246"/>
      <c r="G10" s="246"/>
      <c r="H10" s="324">
        <f t="shared" si="1"/>
        <v>0</v>
      </c>
      <c r="I10" s="324">
        <v>0</v>
      </c>
      <c r="J10" s="324">
        <f t="shared" si="2"/>
        <v>0</v>
      </c>
      <c r="K10" s="271"/>
    </row>
    <row r="11" spans="1:11" ht="12.75">
      <c r="A11" s="309">
        <v>4212</v>
      </c>
      <c r="B11" s="310" t="s">
        <v>520</v>
      </c>
      <c r="C11" s="311"/>
      <c r="D11" s="308"/>
      <c r="E11" s="101">
        <v>30000</v>
      </c>
      <c r="F11" s="246"/>
      <c r="G11" s="246"/>
      <c r="H11" s="324">
        <f t="shared" si="1"/>
        <v>0</v>
      </c>
      <c r="I11" s="324">
        <v>0</v>
      </c>
      <c r="J11" s="324">
        <f t="shared" si="2"/>
        <v>0</v>
      </c>
      <c r="K11" s="271"/>
    </row>
    <row r="12" spans="1:11" ht="12.75">
      <c r="A12" s="307">
        <v>4213</v>
      </c>
      <c r="B12" s="307" t="s">
        <v>496</v>
      </c>
      <c r="C12" s="307"/>
      <c r="D12" s="308"/>
      <c r="E12" s="101">
        <v>275000</v>
      </c>
      <c r="F12" s="246"/>
      <c r="G12" s="246"/>
      <c r="H12" s="324">
        <f t="shared" si="1"/>
        <v>0</v>
      </c>
      <c r="I12" s="324">
        <v>0</v>
      </c>
      <c r="J12" s="324">
        <f t="shared" si="2"/>
        <v>0</v>
      </c>
      <c r="K12" s="271"/>
    </row>
    <row r="13" spans="1:11" ht="12.75">
      <c r="A13" s="307">
        <v>4213</v>
      </c>
      <c r="B13" s="310" t="s">
        <v>516</v>
      </c>
      <c r="C13" s="312"/>
      <c r="D13" s="308"/>
      <c r="E13" s="101">
        <v>250000</v>
      </c>
      <c r="F13" s="246"/>
      <c r="G13" s="246"/>
      <c r="H13" s="324">
        <f t="shared" si="1"/>
        <v>0</v>
      </c>
      <c r="I13" s="324">
        <v>0</v>
      </c>
      <c r="J13" s="324">
        <f t="shared" si="2"/>
        <v>0</v>
      </c>
      <c r="K13" s="271"/>
    </row>
    <row r="14" spans="1:11" ht="12.75">
      <c r="A14" s="307">
        <v>4213</v>
      </c>
      <c r="B14" s="310" t="s">
        <v>517</v>
      </c>
      <c r="C14" s="312"/>
      <c r="D14" s="308"/>
      <c r="E14" s="101">
        <v>15000</v>
      </c>
      <c r="F14" s="246"/>
      <c r="G14" s="246"/>
      <c r="H14" s="324">
        <f t="shared" si="1"/>
        <v>0</v>
      </c>
      <c r="I14" s="324">
        <v>0</v>
      </c>
      <c r="J14" s="324">
        <f t="shared" si="2"/>
        <v>0</v>
      </c>
      <c r="K14" s="271"/>
    </row>
    <row r="15" spans="1:11" ht="12.75">
      <c r="A15" s="307">
        <v>4213</v>
      </c>
      <c r="B15" s="307" t="s">
        <v>529</v>
      </c>
      <c r="C15" s="307"/>
      <c r="D15" s="308"/>
      <c r="E15" s="101"/>
      <c r="F15" s="246">
        <v>100000</v>
      </c>
      <c r="G15" s="246">
        <v>100000</v>
      </c>
      <c r="H15" s="324">
        <v>0</v>
      </c>
      <c r="I15" s="324">
        <f t="shared" si="0"/>
        <v>1</v>
      </c>
      <c r="J15" s="324">
        <v>0</v>
      </c>
      <c r="K15" s="271"/>
    </row>
    <row r="16" spans="1:11" ht="12.75">
      <c r="A16" s="307">
        <v>4213</v>
      </c>
      <c r="B16" s="307" t="s">
        <v>530</v>
      </c>
      <c r="C16" s="307"/>
      <c r="D16" s="308"/>
      <c r="E16" s="101"/>
      <c r="F16" s="246"/>
      <c r="G16" s="246">
        <v>200000</v>
      </c>
      <c r="H16" s="324">
        <v>0</v>
      </c>
      <c r="I16" s="324">
        <v>0</v>
      </c>
      <c r="J16" s="324">
        <v>0</v>
      </c>
      <c r="K16" s="271"/>
    </row>
    <row r="17" spans="1:11" ht="12.75">
      <c r="A17" s="307">
        <v>4213</v>
      </c>
      <c r="B17" s="307" t="s">
        <v>386</v>
      </c>
      <c r="C17" s="307"/>
      <c r="D17" s="308"/>
      <c r="E17" s="101">
        <v>400000</v>
      </c>
      <c r="F17" s="246"/>
      <c r="G17" s="246"/>
      <c r="H17" s="324">
        <f t="shared" si="1"/>
        <v>0</v>
      </c>
      <c r="I17" s="324">
        <v>0</v>
      </c>
      <c r="J17" s="324">
        <f t="shared" si="2"/>
        <v>0</v>
      </c>
      <c r="K17" s="271"/>
    </row>
    <row r="18" spans="1:11" ht="12.75">
      <c r="A18" s="307">
        <v>4213</v>
      </c>
      <c r="B18" s="307" t="s">
        <v>535</v>
      </c>
      <c r="C18" s="307"/>
      <c r="D18" s="308"/>
      <c r="E18" s="101"/>
      <c r="F18" s="246">
        <v>86000</v>
      </c>
      <c r="G18" s="246"/>
      <c r="H18" s="324">
        <v>0</v>
      </c>
      <c r="I18" s="324">
        <f t="shared" si="0"/>
        <v>0</v>
      </c>
      <c r="J18" s="324">
        <v>0</v>
      </c>
      <c r="K18" s="271"/>
    </row>
    <row r="19" spans="1:11" ht="12.75">
      <c r="A19" s="307">
        <v>4213</v>
      </c>
      <c r="B19" s="307" t="s">
        <v>527</v>
      </c>
      <c r="C19" s="307"/>
      <c r="D19" s="308"/>
      <c r="E19" s="101"/>
      <c r="F19" s="246">
        <v>300000</v>
      </c>
      <c r="G19" s="246"/>
      <c r="H19" s="324">
        <v>0</v>
      </c>
      <c r="I19" s="324">
        <v>0</v>
      </c>
      <c r="J19" s="324">
        <v>0</v>
      </c>
      <c r="K19" s="271"/>
    </row>
    <row r="20" spans="1:11" ht="12.75">
      <c r="A20" s="307">
        <v>4213</v>
      </c>
      <c r="B20" s="307" t="s">
        <v>528</v>
      </c>
      <c r="C20" s="307"/>
      <c r="D20" s="308"/>
      <c r="E20" s="101"/>
      <c r="F20" s="246">
        <v>0</v>
      </c>
      <c r="G20" s="246">
        <v>80000</v>
      </c>
      <c r="H20" s="324">
        <v>0</v>
      </c>
      <c r="I20" s="324">
        <v>0</v>
      </c>
      <c r="J20" s="324">
        <v>0</v>
      </c>
      <c r="K20" s="271"/>
    </row>
    <row r="21" spans="1:11" ht="12.75">
      <c r="A21" s="307">
        <v>4214</v>
      </c>
      <c r="B21" s="307" t="s">
        <v>519</v>
      </c>
      <c r="C21" s="307"/>
      <c r="D21" s="308"/>
      <c r="E21" s="101">
        <v>40000</v>
      </c>
      <c r="F21" s="246"/>
      <c r="G21" s="246"/>
      <c r="H21" s="324">
        <f t="shared" si="1"/>
        <v>0</v>
      </c>
      <c r="I21" s="324">
        <v>0</v>
      </c>
      <c r="J21" s="324">
        <f t="shared" si="2"/>
        <v>0</v>
      </c>
      <c r="K21" s="271"/>
    </row>
    <row r="22" spans="1:11" ht="12.75">
      <c r="A22" s="307">
        <v>4214</v>
      </c>
      <c r="B22" s="307" t="s">
        <v>536</v>
      </c>
      <c r="C22" s="307"/>
      <c r="D22" s="308"/>
      <c r="E22" s="101"/>
      <c r="F22" s="246">
        <v>400000</v>
      </c>
      <c r="G22" s="246"/>
      <c r="H22" s="324">
        <v>0</v>
      </c>
      <c r="I22" s="324">
        <f t="shared" si="0"/>
        <v>0</v>
      </c>
      <c r="J22" s="324">
        <v>0</v>
      </c>
      <c r="K22" s="271"/>
    </row>
    <row r="23" spans="1:11" ht="12.75">
      <c r="A23" s="307">
        <v>4214</v>
      </c>
      <c r="B23" s="310" t="s">
        <v>245</v>
      </c>
      <c r="C23" s="313"/>
      <c r="D23" s="308"/>
      <c r="E23" s="101"/>
      <c r="F23" s="246">
        <v>40000</v>
      </c>
      <c r="G23" s="246"/>
      <c r="H23" s="324">
        <v>0</v>
      </c>
      <c r="I23" s="324">
        <f t="shared" si="0"/>
        <v>0</v>
      </c>
      <c r="J23" s="324">
        <v>0</v>
      </c>
      <c r="K23" s="271"/>
    </row>
    <row r="24" spans="1:11" ht="12.75">
      <c r="A24" s="309">
        <v>4212</v>
      </c>
      <c r="B24" s="310" t="s">
        <v>548</v>
      </c>
      <c r="C24" s="311"/>
      <c r="D24" s="308"/>
      <c r="E24" s="101"/>
      <c r="F24" s="246">
        <v>300000</v>
      </c>
      <c r="G24" s="246"/>
      <c r="H24" s="324">
        <v>0</v>
      </c>
      <c r="I24" s="324">
        <f t="shared" si="0"/>
        <v>0</v>
      </c>
      <c r="J24" s="324">
        <v>0</v>
      </c>
      <c r="K24" s="271"/>
    </row>
    <row r="25" spans="1:11" ht="12.75">
      <c r="A25" s="307">
        <v>4214</v>
      </c>
      <c r="B25" s="307" t="s">
        <v>309</v>
      </c>
      <c r="C25" s="314"/>
      <c r="D25" s="308"/>
      <c r="E25" s="101"/>
      <c r="F25" s="246">
        <v>50000</v>
      </c>
      <c r="G25" s="246"/>
      <c r="H25" s="324">
        <v>0</v>
      </c>
      <c r="I25" s="324">
        <f t="shared" si="0"/>
        <v>0</v>
      </c>
      <c r="J25" s="324">
        <v>0</v>
      </c>
      <c r="K25" s="271"/>
    </row>
    <row r="26" spans="1:11" ht="12.75">
      <c r="A26" s="298">
        <v>422</v>
      </c>
      <c r="B26" s="297" t="s">
        <v>56</v>
      </c>
      <c r="C26" s="299"/>
      <c r="D26" s="300"/>
      <c r="E26" s="305">
        <f>List1!O116</f>
        <v>15000</v>
      </c>
      <c r="F26" s="305">
        <f>List1!P116</f>
        <v>128567</v>
      </c>
      <c r="G26" s="305">
        <f>List1!R116</f>
        <v>1.193930013144897</v>
      </c>
      <c r="H26" s="324">
        <f t="shared" si="1"/>
        <v>8.571133333333334</v>
      </c>
      <c r="I26" s="324">
        <f t="shared" si="0"/>
        <v>9.286442190802438E-06</v>
      </c>
      <c r="J26" s="324">
        <f t="shared" si="2"/>
        <v>7.959533420965981E-05</v>
      </c>
      <c r="K26" s="271"/>
    </row>
    <row r="27" spans="1:11" ht="12.75">
      <c r="A27" s="295">
        <v>4221</v>
      </c>
      <c r="B27" s="259" t="s">
        <v>232</v>
      </c>
      <c r="C27" s="259"/>
      <c r="D27" s="315"/>
      <c r="E27" s="101">
        <v>5000</v>
      </c>
      <c r="F27" s="246">
        <v>10000</v>
      </c>
      <c r="G27" s="246">
        <v>10000</v>
      </c>
      <c r="H27" s="324">
        <f t="shared" si="1"/>
        <v>2</v>
      </c>
      <c r="I27" s="324">
        <f t="shared" si="0"/>
        <v>1</v>
      </c>
      <c r="J27" s="324">
        <f t="shared" si="2"/>
        <v>2</v>
      </c>
      <c r="K27" s="271"/>
    </row>
    <row r="28" spans="1:11" ht="12.75">
      <c r="A28" s="295">
        <v>4221</v>
      </c>
      <c r="B28" s="259" t="s">
        <v>233</v>
      </c>
      <c r="C28" s="259"/>
      <c r="D28" s="315"/>
      <c r="E28" s="101">
        <v>10000</v>
      </c>
      <c r="F28" s="246">
        <v>30000</v>
      </c>
      <c r="G28" s="246">
        <v>20000</v>
      </c>
      <c r="H28" s="324">
        <f t="shared" si="1"/>
        <v>3</v>
      </c>
      <c r="I28" s="324">
        <f t="shared" si="0"/>
        <v>0.6666666666666666</v>
      </c>
      <c r="J28" s="324">
        <f t="shared" si="2"/>
        <v>2</v>
      </c>
      <c r="K28" s="271"/>
    </row>
    <row r="29" spans="1:11" ht="12.75">
      <c r="A29" s="259">
        <v>4227</v>
      </c>
      <c r="B29" s="259" t="s">
        <v>523</v>
      </c>
      <c r="C29" s="259"/>
      <c r="D29" s="315"/>
      <c r="E29" s="101"/>
      <c r="F29" s="246">
        <v>60000</v>
      </c>
      <c r="G29" s="246">
        <v>60000</v>
      </c>
      <c r="H29" s="324">
        <v>0</v>
      </c>
      <c r="I29" s="324">
        <f t="shared" si="0"/>
        <v>1</v>
      </c>
      <c r="J29" s="324">
        <v>0</v>
      </c>
      <c r="K29" s="271"/>
    </row>
    <row r="30" spans="1:11" ht="12.75">
      <c r="A30" s="259">
        <v>4227</v>
      </c>
      <c r="B30" s="316" t="s">
        <v>521</v>
      </c>
      <c r="C30" s="317"/>
      <c r="D30" s="315"/>
      <c r="E30" s="101"/>
      <c r="F30" s="246">
        <v>20000</v>
      </c>
      <c r="G30" s="246">
        <v>20000</v>
      </c>
      <c r="H30" s="324">
        <v>0</v>
      </c>
      <c r="I30" s="324">
        <f t="shared" si="0"/>
        <v>1</v>
      </c>
      <c r="J30" s="324">
        <v>0</v>
      </c>
      <c r="K30" s="271"/>
    </row>
    <row r="31" spans="1:11" ht="12.75">
      <c r="A31" s="259">
        <v>4227</v>
      </c>
      <c r="B31" s="259" t="s">
        <v>531</v>
      </c>
      <c r="C31" s="259"/>
      <c r="D31" s="319"/>
      <c r="E31" s="101"/>
      <c r="F31" s="246"/>
      <c r="G31" s="246">
        <v>500000</v>
      </c>
      <c r="H31" s="324">
        <v>0</v>
      </c>
      <c r="I31" s="324">
        <v>0</v>
      </c>
      <c r="J31" s="324">
        <v>0</v>
      </c>
      <c r="K31" s="271"/>
    </row>
    <row r="32" spans="1:11" ht="12.75">
      <c r="A32" s="320">
        <v>426</v>
      </c>
      <c r="B32" s="321" t="s">
        <v>99</v>
      </c>
      <c r="C32" s="322"/>
      <c r="D32" s="322"/>
      <c r="E32" s="305">
        <f>List1!O119</f>
        <v>221000</v>
      </c>
      <c r="F32" s="305">
        <f>List1!P119</f>
        <v>250731</v>
      </c>
      <c r="G32" s="305">
        <f>List1!R119</f>
        <v>1.6301574197047832</v>
      </c>
      <c r="H32" s="324">
        <f t="shared" si="1"/>
        <v>1.1345294117647058</v>
      </c>
      <c r="I32" s="324">
        <f t="shared" si="0"/>
        <v>6.501618945023883E-06</v>
      </c>
      <c r="J32" s="324">
        <f t="shared" si="2"/>
        <v>7.376277917216214E-06</v>
      </c>
      <c r="K32" s="271"/>
    </row>
    <row r="33" spans="1:11" ht="12.75">
      <c r="A33" s="307">
        <v>4262</v>
      </c>
      <c r="B33" s="307" t="s">
        <v>234</v>
      </c>
      <c r="C33" s="307"/>
      <c r="D33" s="323"/>
      <c r="E33" s="101">
        <v>5000</v>
      </c>
      <c r="F33" s="246">
        <v>7000</v>
      </c>
      <c r="G33" s="246">
        <v>5000</v>
      </c>
      <c r="H33" s="324">
        <f t="shared" si="1"/>
        <v>1.4</v>
      </c>
      <c r="I33" s="324">
        <f t="shared" si="0"/>
        <v>0.7142857142857143</v>
      </c>
      <c r="J33" s="324">
        <f t="shared" si="2"/>
        <v>1</v>
      </c>
      <c r="K33" s="301"/>
    </row>
    <row r="34" spans="1:10" ht="12.75">
      <c r="A34" s="307">
        <v>4264</v>
      </c>
      <c r="B34" s="307" t="s">
        <v>549</v>
      </c>
      <c r="C34" s="307"/>
      <c r="D34" s="307"/>
      <c r="E34" s="101">
        <v>100000</v>
      </c>
      <c r="F34" s="294"/>
      <c r="G34" s="294"/>
      <c r="H34" s="324">
        <f t="shared" si="1"/>
        <v>0</v>
      </c>
      <c r="I34" s="324">
        <v>0</v>
      </c>
      <c r="J34" s="324">
        <f t="shared" si="2"/>
        <v>0</v>
      </c>
    </row>
    <row r="35" spans="1:10" ht="12.75">
      <c r="A35" s="307">
        <v>4264</v>
      </c>
      <c r="B35" s="307" t="s">
        <v>524</v>
      </c>
      <c r="C35" s="307"/>
      <c r="D35" s="307"/>
      <c r="E35" s="101">
        <v>30000</v>
      </c>
      <c r="F35" s="294"/>
      <c r="G35" s="294"/>
      <c r="H35" s="324">
        <f t="shared" si="1"/>
        <v>0</v>
      </c>
      <c r="I35" s="277">
        <v>0</v>
      </c>
      <c r="J35" s="324">
        <f t="shared" si="2"/>
        <v>0</v>
      </c>
    </row>
    <row r="36" spans="1:10" ht="12.75">
      <c r="A36" s="307">
        <v>4264</v>
      </c>
      <c r="B36" s="307" t="s">
        <v>312</v>
      </c>
      <c r="C36" s="307"/>
      <c r="D36" s="307"/>
      <c r="E36" s="101">
        <v>86000</v>
      </c>
      <c r="F36" s="294"/>
      <c r="G36" s="294"/>
      <c r="H36" s="324">
        <f t="shared" si="1"/>
        <v>0</v>
      </c>
      <c r="I36" s="277">
        <v>0</v>
      </c>
      <c r="J36" s="324">
        <f t="shared" si="2"/>
        <v>0</v>
      </c>
    </row>
    <row r="37" ht="12.75">
      <c r="A37" s="318"/>
    </row>
    <row r="38" ht="12.75">
      <c r="A38" s="318"/>
    </row>
    <row r="39" ht="12.75">
      <c r="A39" s="318"/>
    </row>
    <row r="40" ht="12.75">
      <c r="A40" s="318"/>
    </row>
    <row r="41" ht="12.75">
      <c r="A41" s="318"/>
    </row>
    <row r="42" ht="12.75">
      <c r="A42" s="318"/>
    </row>
    <row r="43" ht="12.75">
      <c r="A43" s="318"/>
    </row>
    <row r="44" ht="12.75">
      <c r="A44" s="318"/>
    </row>
    <row r="45" ht="12.75">
      <c r="A45" s="318"/>
    </row>
    <row r="46" ht="12.75">
      <c r="A46" s="318"/>
    </row>
    <row r="47" ht="12.75">
      <c r="A47" s="318"/>
    </row>
    <row r="48" ht="12.75">
      <c r="A48" s="318"/>
    </row>
    <row r="49" ht="12.75">
      <c r="A49" s="318"/>
    </row>
    <row r="50" ht="12.75">
      <c r="A50" s="318"/>
    </row>
    <row r="51" ht="12.75">
      <c r="A51" s="318"/>
    </row>
    <row r="52" ht="12.75">
      <c r="A52" s="318"/>
    </row>
    <row r="53" ht="12.75">
      <c r="A53" s="318"/>
    </row>
    <row r="54" ht="12.75">
      <c r="A54" s="318"/>
    </row>
    <row r="55" ht="12.75">
      <c r="A55" s="318"/>
    </row>
    <row r="56" ht="12.75">
      <c r="A56" s="318"/>
    </row>
    <row r="57" ht="12.75">
      <c r="A57" s="318"/>
    </row>
    <row r="58" ht="12.75">
      <c r="A58" s="318"/>
    </row>
    <row r="59" ht="12.75">
      <c r="A59" s="318"/>
    </row>
    <row r="60" ht="12.75">
      <c r="A60" s="318"/>
    </row>
    <row r="61" ht="12.75">
      <c r="A61" s="318"/>
    </row>
    <row r="62" ht="12.75">
      <c r="A62" s="318"/>
    </row>
    <row r="63" ht="12.75">
      <c r="A63" s="318"/>
    </row>
    <row r="64" ht="12.75">
      <c r="A64" s="318"/>
    </row>
    <row r="65" ht="12.75">
      <c r="A65" s="318"/>
    </row>
    <row r="66" ht="12.75">
      <c r="A66" s="318"/>
    </row>
    <row r="67" ht="12.75">
      <c r="A67" s="318"/>
    </row>
    <row r="68" ht="12.75">
      <c r="A68" s="318"/>
    </row>
    <row r="69" ht="12.75">
      <c r="A69" s="318"/>
    </row>
    <row r="70" ht="12.75">
      <c r="A70" s="318"/>
    </row>
    <row r="71" ht="12.75">
      <c r="A71" s="318"/>
    </row>
    <row r="72" ht="12.75">
      <c r="A72" s="318"/>
    </row>
    <row r="73" ht="12.75">
      <c r="A73" s="318"/>
    </row>
    <row r="74" ht="12.75">
      <c r="A74" s="318"/>
    </row>
    <row r="75" ht="12.75">
      <c r="A75" s="318"/>
    </row>
    <row r="76" ht="12.75">
      <c r="A76" s="318"/>
    </row>
    <row r="77" ht="12.75">
      <c r="A77" s="318"/>
    </row>
    <row r="78" ht="12.75">
      <c r="A78" s="318"/>
    </row>
    <row r="79" ht="12.75">
      <c r="A79" s="318"/>
    </row>
    <row r="80" ht="12.75">
      <c r="A80" s="318"/>
    </row>
    <row r="81" ht="12.75">
      <c r="A81" s="318"/>
    </row>
    <row r="82" ht="12.75">
      <c r="A82" s="318"/>
    </row>
    <row r="83" ht="12.75">
      <c r="A83" s="318"/>
    </row>
    <row r="84" ht="12.75">
      <c r="A84" s="318"/>
    </row>
    <row r="85" ht="12.75">
      <c r="A85" s="318"/>
    </row>
    <row r="86" ht="12.75">
      <c r="A86" s="318"/>
    </row>
    <row r="87" ht="12.75">
      <c r="A87" s="318"/>
    </row>
    <row r="88" ht="12.75">
      <c r="A88" s="318"/>
    </row>
    <row r="89" ht="12.75">
      <c r="A89" s="318"/>
    </row>
    <row r="90" ht="12.75">
      <c r="A90" s="318"/>
    </row>
    <row r="91" ht="12.75">
      <c r="A91" s="318"/>
    </row>
    <row r="92" ht="12.75">
      <c r="A92" s="318"/>
    </row>
    <row r="93" ht="12.75">
      <c r="A93" s="318"/>
    </row>
    <row r="94" ht="12.75">
      <c r="A94" s="318"/>
    </row>
    <row r="95" ht="12.75">
      <c r="A95" s="318"/>
    </row>
    <row r="96" ht="12.75">
      <c r="A96" s="318"/>
    </row>
    <row r="97" ht="12.75">
      <c r="A97" s="318"/>
    </row>
    <row r="98" ht="12.75">
      <c r="A98" s="318"/>
    </row>
    <row r="99" ht="12.75">
      <c r="A99" s="318"/>
    </row>
    <row r="100" ht="12.75">
      <c r="A100" s="318"/>
    </row>
    <row r="101" ht="12.75">
      <c r="A101" s="318"/>
    </row>
    <row r="102" ht="12.75">
      <c r="A102" s="318"/>
    </row>
    <row r="103" ht="12.75">
      <c r="A103" s="318"/>
    </row>
    <row r="104" ht="12.75">
      <c r="A104" s="318"/>
    </row>
    <row r="105" ht="12.75">
      <c r="A105" s="318"/>
    </row>
    <row r="106" ht="12.75">
      <c r="A106" s="318"/>
    </row>
    <row r="107" ht="12.75">
      <c r="A107" s="318"/>
    </row>
    <row r="108" ht="12.75">
      <c r="A108" s="318"/>
    </row>
    <row r="109" ht="12.75">
      <c r="A109" s="318"/>
    </row>
    <row r="110" ht="12.75">
      <c r="A110" s="318"/>
    </row>
    <row r="111" ht="12.75">
      <c r="A111" s="318"/>
    </row>
    <row r="112" ht="12.75">
      <c r="A112" s="318"/>
    </row>
    <row r="113" ht="12.75">
      <c r="A113" s="318"/>
    </row>
    <row r="114" ht="12.75">
      <c r="A114" s="318"/>
    </row>
    <row r="115" ht="12.75">
      <c r="A115" s="318"/>
    </row>
    <row r="116" ht="12.75">
      <c r="A116" s="318"/>
    </row>
    <row r="117" ht="12.75">
      <c r="A117" s="318"/>
    </row>
    <row r="118" ht="12.75">
      <c r="A118" s="318"/>
    </row>
    <row r="119" ht="12.75">
      <c r="A119" s="318"/>
    </row>
    <row r="120" ht="12.75">
      <c r="A120" s="318"/>
    </row>
    <row r="121" ht="12.75">
      <c r="A121" s="318"/>
    </row>
    <row r="122" ht="12.75">
      <c r="A122" s="318"/>
    </row>
    <row r="123" ht="12.75">
      <c r="A123" s="318"/>
    </row>
    <row r="124" ht="12.75">
      <c r="A124" s="318"/>
    </row>
    <row r="125" ht="12.75">
      <c r="A125" s="318"/>
    </row>
    <row r="126" ht="12.75">
      <c r="A126" s="318"/>
    </row>
    <row r="127" ht="12.75">
      <c r="A127" s="318"/>
    </row>
    <row r="128" ht="12.75">
      <c r="A128" s="318"/>
    </row>
    <row r="129" ht="12.75">
      <c r="A129" s="318"/>
    </row>
    <row r="130" ht="12.75">
      <c r="A130" s="318"/>
    </row>
    <row r="131" ht="12.75">
      <c r="A131" s="318"/>
    </row>
    <row r="132" ht="12.75">
      <c r="A132" s="318"/>
    </row>
    <row r="133" ht="12.75">
      <c r="A133" s="318"/>
    </row>
    <row r="134" ht="12.75">
      <c r="A134" s="318"/>
    </row>
    <row r="135" ht="12.75">
      <c r="A135" s="318"/>
    </row>
    <row r="136" ht="12.75">
      <c r="A136" s="318"/>
    </row>
    <row r="137" ht="12.75">
      <c r="A137" s="318"/>
    </row>
    <row r="138" ht="12.75">
      <c r="A138" s="318"/>
    </row>
    <row r="139" ht="12.75">
      <c r="A139" s="318"/>
    </row>
    <row r="140" ht="12.75">
      <c r="A140" s="318"/>
    </row>
    <row r="141" ht="12.75">
      <c r="A141" s="318"/>
    </row>
    <row r="142" ht="12.75">
      <c r="A142" s="318"/>
    </row>
    <row r="143" ht="12.75">
      <c r="A143" s="318"/>
    </row>
    <row r="144" ht="12.75">
      <c r="A144" s="318"/>
    </row>
    <row r="145" ht="12.75">
      <c r="A145" s="318"/>
    </row>
    <row r="146" ht="12.75">
      <c r="A146" s="318"/>
    </row>
    <row r="147" ht="12.75">
      <c r="A147" s="318"/>
    </row>
    <row r="148" ht="12.75">
      <c r="A148" s="318"/>
    </row>
    <row r="149" ht="12.75">
      <c r="A149" s="318"/>
    </row>
    <row r="150" ht="12.75">
      <c r="A150" s="318"/>
    </row>
    <row r="151" ht="12.75">
      <c r="A151" s="318"/>
    </row>
    <row r="152" ht="12.75">
      <c r="A152" s="318"/>
    </row>
    <row r="153" ht="12.75">
      <c r="A153" s="318"/>
    </row>
    <row r="154" ht="12.75">
      <c r="A154" s="318"/>
    </row>
    <row r="155" ht="12.75">
      <c r="A155" s="318"/>
    </row>
    <row r="156" ht="12.75">
      <c r="A156" s="318"/>
    </row>
    <row r="157" ht="12.75">
      <c r="A157" s="318"/>
    </row>
    <row r="158" ht="12.75">
      <c r="A158" s="318"/>
    </row>
    <row r="159" ht="12.75">
      <c r="A159" s="318"/>
    </row>
    <row r="160" ht="12.75">
      <c r="A160" s="318"/>
    </row>
    <row r="161" ht="12.75">
      <c r="A161" s="318"/>
    </row>
    <row r="162" ht="12.75">
      <c r="A162" s="318"/>
    </row>
    <row r="163" ht="12.75">
      <c r="A163" s="318"/>
    </row>
    <row r="164" ht="12.75">
      <c r="A164" s="318"/>
    </row>
    <row r="165" ht="12.75">
      <c r="A165" s="318"/>
    </row>
    <row r="166" ht="12.75">
      <c r="A166" s="318"/>
    </row>
    <row r="167" ht="12.75">
      <c r="A167" s="318"/>
    </row>
    <row r="168" ht="12.75">
      <c r="A168" s="318"/>
    </row>
    <row r="169" ht="12.75">
      <c r="A169" s="318"/>
    </row>
    <row r="170" ht="12.75">
      <c r="A170" s="318"/>
    </row>
    <row r="171" ht="12.75">
      <c r="A171" s="318"/>
    </row>
    <row r="172" ht="12.75">
      <c r="A172" s="318"/>
    </row>
    <row r="173" ht="12.75">
      <c r="A173" s="318"/>
    </row>
    <row r="174" ht="12.75">
      <c r="A174" s="318"/>
    </row>
    <row r="175" ht="12.75">
      <c r="A175" s="318"/>
    </row>
    <row r="176" ht="12.75">
      <c r="A176" s="318"/>
    </row>
    <row r="177" ht="12.75">
      <c r="A177" s="318"/>
    </row>
    <row r="178" ht="12.75">
      <c r="A178" s="318"/>
    </row>
    <row r="179" ht="12.75">
      <c r="A179" s="318"/>
    </row>
    <row r="180" ht="12.75">
      <c r="A180" s="318"/>
    </row>
    <row r="181" ht="12.75">
      <c r="A181" s="318"/>
    </row>
    <row r="182" ht="12.75">
      <c r="A182" s="318"/>
    </row>
    <row r="183" ht="12.75">
      <c r="A183" s="318"/>
    </row>
    <row r="184" ht="12.75">
      <c r="A184" s="318"/>
    </row>
    <row r="185" ht="12.75">
      <c r="A185" s="318"/>
    </row>
    <row r="186" ht="12.75">
      <c r="A186" s="318"/>
    </row>
    <row r="187" ht="12.75">
      <c r="A187" s="318"/>
    </row>
    <row r="188" ht="12.75">
      <c r="A188" s="318"/>
    </row>
    <row r="189" ht="12.75">
      <c r="A189" s="318"/>
    </row>
    <row r="190" ht="12.75">
      <c r="A190" s="318"/>
    </row>
    <row r="191" ht="12.75">
      <c r="A191" s="318"/>
    </row>
    <row r="192" ht="12.75">
      <c r="A192" s="318"/>
    </row>
    <row r="193" ht="12.75">
      <c r="A193" s="318"/>
    </row>
    <row r="194" ht="12.75">
      <c r="A194" s="318"/>
    </row>
    <row r="195" ht="12.75">
      <c r="A195" s="318"/>
    </row>
    <row r="196" ht="12.75">
      <c r="A196" s="318"/>
    </row>
    <row r="197" ht="12.75">
      <c r="A197" s="318"/>
    </row>
    <row r="198" ht="12.75">
      <c r="A198" s="318"/>
    </row>
    <row r="199" ht="12.75">
      <c r="A199" s="318"/>
    </row>
    <row r="200" ht="12.75">
      <c r="A200" s="318"/>
    </row>
    <row r="201" ht="12.75">
      <c r="A201" s="318"/>
    </row>
    <row r="202" ht="12.75">
      <c r="A202" s="31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korisnik</cp:lastModifiedBy>
  <cp:lastPrinted>2012-12-10T07:47:57Z</cp:lastPrinted>
  <dcterms:created xsi:type="dcterms:W3CDTF">2009-10-25T14:18:30Z</dcterms:created>
  <dcterms:modified xsi:type="dcterms:W3CDTF">2012-12-16T14:26:50Z</dcterms:modified>
  <cp:category/>
  <cp:version/>
  <cp:contentType/>
  <cp:contentStatus/>
</cp:coreProperties>
</file>