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1"/>
  </bookViews>
  <sheets>
    <sheet name="Opći dio" sheetId="1" r:id="rId1"/>
    <sheet name="Posebni dio" sheetId="2" r:id="rId2"/>
  </sheets>
  <definedNames>
    <definedName name="_xlnm.Print_Area" localSheetId="0">'Opći dio'!$A$1:$O$166</definedName>
    <definedName name="_xlnm.Print_Area" localSheetId="1">'Posebni dio'!$A$1:$X$627</definedName>
  </definedNames>
  <calcPr fullCalcOnLoad="1"/>
</workbook>
</file>

<file path=xl/sharedStrings.xml><?xml version="1.0" encoding="utf-8"?>
<sst xmlns="http://schemas.openxmlformats.org/spreadsheetml/2006/main" count="1325" uniqueCount="621">
  <si>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</si>
  <si>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</si>
  <si>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</si>
  <si>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</si>
  <si>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</si>
  <si>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</si>
  <si>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</si>
  <si>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</si>
  <si>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</si>
  <si>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</si>
  <si>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</si>
  <si>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</si>
  <si>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</si>
  <si>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</si>
  <si>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</si>
  <si>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</si>
  <si>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</si>
  <si>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</si>
  <si>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</si>
  <si>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</si>
  <si>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</si>
  <si>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</si>
  <si>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</si>
  <si>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</si>
  <si>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</si>
  <si>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</si>
  <si>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</si>
  <si>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</si>
  <si>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</si>
  <si>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</si>
  <si>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</si>
  <si>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</si>
  <si>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</si>
  <si>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</si>
  <si>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</si>
  <si>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</si>
  <si>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</si>
  <si>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</si>
  <si>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</si>
  <si>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</si>
  <si>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</si>
  <si>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</si>
  <si>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</si>
  <si>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</si>
  <si>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</si>
  <si>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</si>
  <si>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</si>
  <si>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</si>
  <si>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</si>
  <si>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</si>
  <si>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</si>
  <si>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</si>
  <si>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</si>
  <si>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</si>
  <si>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</si>
  <si>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</si>
  <si>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</si>
  <si>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</si>
  <si>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</si>
  <si>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</si>
  <si>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</si>
  <si>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</si>
  <si>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</si>
  <si>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</si>
  <si>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</si>
  <si>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</si>
  <si>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</si>
  <si>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</si>
  <si>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</si>
  <si>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</si>
  <si>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</si>
  <si>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</si>
  <si>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</si>
  <si>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</si>
  <si>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</si>
  <si>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</si>
  <si>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</si>
  <si>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</si>
  <si>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</si>
  <si>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</si>
  <si>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</si>
  <si>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</si>
  <si>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</si>
  <si>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</si>
  <si>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</si>
  <si>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</si>
  <si>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</si>
  <si>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</si>
  <si>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</si>
  <si>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</si>
  <si>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</si>
  <si>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</si>
  <si>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</si>
  <si>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</si>
  <si>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</si>
  <si>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</si>
  <si>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</si>
  <si>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</si>
  <si>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</si>
  <si>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</si>
  <si>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</si>
  <si>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</si>
  <si>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</si>
  <si>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</si>
  <si>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</si>
  <si>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</si>
  <si>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</si>
  <si>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</si>
  <si>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</si>
  <si>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</si>
  <si>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</si>
  <si>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</si>
  <si>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</si>
  <si>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</si>
  <si>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</si>
  <si>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</si>
  <si>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</si>
  <si>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</si>
  <si>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</si>
  <si>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</si>
  <si>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</si>
  <si>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</si>
  <si>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</si>
  <si>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</si>
  <si>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</si>
  <si>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</si>
  <si>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</si>
  <si>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</si>
  <si>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</si>
  <si>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</si>
  <si>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</si>
  <si>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</si>
  <si>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</si>
  <si>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</si>
  <si>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</si>
  <si>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</si>
  <si>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</si>
  <si>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</si>
  <si>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</si>
  <si>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</si>
  <si>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</si>
  <si>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</si>
  <si>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</si>
  <si>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</si>
  <si>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</si>
  <si>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</si>
  <si>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</si>
  <si>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</si>
  <si>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</si>
  <si>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</si>
  <si>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</si>
  <si>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</si>
  <si>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</si>
  <si>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</si>
  <si>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</si>
  <si>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</si>
  <si>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</si>
  <si>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</si>
  <si>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Ceste, želj. i sl. građ.objekti-Zvonimirova ulica</t>
  </si>
  <si>
    <t>Oprema za ostale namjene - košare za smeće</t>
  </si>
  <si>
    <t>Oprema za ostale namjene - kolica za čistače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</si>
  <si>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</si>
  <si>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</si>
  <si>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</si>
  <si>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</si>
  <si>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</si>
  <si>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</si>
  <si>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</si>
  <si>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</si>
  <si>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</si>
  <si>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</si>
  <si>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</si>
  <si>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</si>
  <si>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</si>
  <si>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</si>
  <si>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</si>
  <si>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</si>
  <si>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</si>
  <si>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</si>
  <si>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</si>
  <si>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</si>
  <si>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</si>
  <si>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</si>
  <si>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</si>
  <si>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</si>
  <si>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</si>
  <si>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</si>
  <si>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</si>
  <si>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</si>
  <si>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</si>
  <si>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</si>
  <si>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</si>
  <si>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</si>
  <si>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T500003</t>
  </si>
  <si>
    <t>Funkcijska klasifikacija:03-Javni red i sigurnost</t>
  </si>
  <si>
    <t>Funkcijska klasifikacija 09-Obrazovanje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</si>
  <si>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</si>
  <si>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</si>
  <si>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</si>
  <si>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</si>
  <si>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</si>
  <si>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</si>
  <si>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</si>
  <si>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</si>
  <si>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</si>
  <si>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</si>
  <si>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</si>
  <si>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</si>
  <si>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</si>
  <si>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</si>
  <si>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</si>
  <si>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</si>
  <si>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</si>
  <si>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</si>
  <si>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</si>
  <si>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</si>
  <si>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</si>
  <si>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</si>
  <si>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</si>
  <si>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</si>
  <si>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</si>
  <si>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</si>
  <si>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</si>
  <si>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</si>
  <si>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</si>
  <si>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</si>
  <si>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</si>
  <si>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</si>
  <si>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</si>
  <si>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</si>
  <si>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</si>
  <si>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</si>
  <si>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</si>
  <si>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</si>
  <si>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</si>
  <si>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</si>
  <si>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</si>
  <si>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</si>
  <si>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</si>
  <si>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</si>
  <si>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</si>
  <si>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</si>
  <si>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</si>
  <si>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</si>
  <si>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</si>
  <si>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</si>
  <si>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</si>
  <si>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</si>
  <si>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</si>
  <si>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</si>
  <si>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</si>
  <si>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</si>
  <si>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</si>
  <si>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</si>
  <si>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</si>
  <si>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</si>
  <si>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</si>
  <si>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</si>
  <si>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</si>
  <si>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</si>
  <si>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</si>
  <si>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</si>
  <si>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</si>
  <si>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</si>
  <si>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</si>
  <si>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</si>
  <si>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</si>
  <si>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</si>
  <si>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</si>
  <si>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</si>
  <si>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</si>
  <si>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</si>
  <si>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</si>
  <si>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</si>
  <si>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</si>
  <si>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</si>
  <si>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PROGRAM 09</t>
  </si>
  <si>
    <t>Prenamjena postojećeg dijela zgrade i dvorišta  za autokamp</t>
  </si>
  <si>
    <t>P1009</t>
  </si>
  <si>
    <t>A100901</t>
  </si>
  <si>
    <t>Poslovni objekti</t>
  </si>
  <si>
    <t>POTICANJE  RAZVOJA TURIZMA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</si>
  <si>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</si>
  <si>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</si>
  <si>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</si>
  <si>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</si>
  <si>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</si>
  <si>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</si>
  <si>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</si>
  <si>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</si>
  <si>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</si>
  <si>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</si>
  <si>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</si>
  <si>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</si>
  <si>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</si>
  <si>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</si>
  <si>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</si>
  <si>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</si>
  <si>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</si>
  <si>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</si>
  <si>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</si>
  <si>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</si>
  <si>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</si>
  <si>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</si>
  <si>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</si>
  <si>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</si>
  <si>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</si>
  <si>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</si>
  <si>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</si>
  <si>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</si>
  <si>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</si>
  <si>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</si>
  <si>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</si>
  <si>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</si>
  <si>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</si>
  <si>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</si>
  <si>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</si>
  <si>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</si>
  <si>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</si>
  <si>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</si>
  <si>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</si>
  <si>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</si>
  <si>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</si>
  <si>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</si>
  <si>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</si>
  <si>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</si>
  <si>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</si>
  <si>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</si>
  <si>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</si>
  <si>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</si>
  <si>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</si>
  <si>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</si>
  <si>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</si>
  <si>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</si>
  <si>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</si>
  <si>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</si>
  <si>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</si>
  <si>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</si>
  <si>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</si>
  <si>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</si>
  <si>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</si>
  <si>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</si>
  <si>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</si>
  <si>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</si>
  <si>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</si>
  <si>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</si>
  <si>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</si>
  <si>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</si>
  <si>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</si>
  <si>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</si>
  <si>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</si>
  <si>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</si>
  <si>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</si>
  <si>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</si>
  <si>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</si>
  <si>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</si>
  <si>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</si>
  <si>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</si>
  <si>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</si>
  <si>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</si>
  <si>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</si>
  <si>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</si>
  <si>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</si>
  <si>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</si>
  <si>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</si>
  <si>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</si>
  <si>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</si>
  <si>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</si>
  <si>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</si>
  <si>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</si>
  <si>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</si>
  <si>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</si>
  <si>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</si>
  <si>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</si>
  <si>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</si>
  <si>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</si>
  <si>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</si>
  <si>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</si>
  <si>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</si>
  <si>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</si>
  <si>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</si>
  <si>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</si>
  <si>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</si>
  <si>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</si>
  <si>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</si>
  <si>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</si>
  <si>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</si>
  <si>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</si>
  <si>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</si>
  <si>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</si>
  <si>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</si>
  <si>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</si>
  <si>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</si>
  <si>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</si>
  <si>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</si>
  <si>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</si>
  <si>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</si>
  <si>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</si>
  <si>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</si>
  <si>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</si>
  <si>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</si>
  <si>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</si>
  <si>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</si>
  <si>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</si>
  <si>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</si>
  <si>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</si>
  <si>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</si>
  <si>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</si>
  <si>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</si>
  <si>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</si>
  <si>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</si>
  <si>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</si>
  <si>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</si>
  <si>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</si>
  <si>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</si>
  <si>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</si>
  <si>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</si>
  <si>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</si>
  <si>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</si>
  <si>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</si>
  <si>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</si>
  <si>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</si>
  <si>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</si>
  <si>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</si>
  <si>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</si>
  <si>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</si>
  <si>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</si>
  <si>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</si>
  <si>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</si>
  <si>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</si>
  <si>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</si>
  <si>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</si>
  <si>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</si>
  <si>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</si>
  <si>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</si>
  <si>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</si>
  <si>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</si>
  <si>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</si>
  <si>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</si>
  <si>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</si>
  <si>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</si>
  <si>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</si>
  <si>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</si>
  <si>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</si>
  <si>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</si>
  <si>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</si>
  <si>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</si>
  <si>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</si>
  <si>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</si>
  <si>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</si>
  <si>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</si>
  <si>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</si>
  <si>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</si>
  <si>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</si>
  <si>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</si>
  <si>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</si>
  <si>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</si>
  <si>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</si>
  <si>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</si>
  <si>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</si>
  <si>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</si>
  <si>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</si>
  <si>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</si>
  <si>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</si>
  <si>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</si>
  <si>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</si>
  <si>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</si>
  <si>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</si>
  <si>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</si>
  <si>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</si>
  <si>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</si>
  <si>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</si>
  <si>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</si>
  <si>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</si>
  <si>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</si>
  <si>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</si>
  <si>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</si>
  <si>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</si>
  <si>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</si>
  <si>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</si>
  <si>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</si>
  <si>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</si>
  <si>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</si>
  <si>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</si>
  <si>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</si>
  <si>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</si>
  <si>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</si>
  <si>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</si>
  <si>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</si>
  <si>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</si>
  <si>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</si>
  <si>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</si>
  <si>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</si>
  <si>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</si>
  <si>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</si>
  <si>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</si>
  <si>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</si>
  <si>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</si>
  <si>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</si>
  <si>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</si>
  <si>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</si>
  <si>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</si>
  <si>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</si>
  <si>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</si>
  <si>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</si>
  <si>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</si>
  <si>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Potpore iz proračuna-Min.soc.politike i mladih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</si>
  <si>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</si>
  <si>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</si>
  <si>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</si>
  <si>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</si>
  <si>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</si>
  <si>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</si>
  <si>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</si>
  <si>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</si>
  <si>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</si>
  <si>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</si>
  <si>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</si>
  <si>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</si>
  <si>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</si>
  <si>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</si>
  <si>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</si>
  <si>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</si>
  <si>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</si>
  <si>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</si>
  <si>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</si>
  <si>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</si>
  <si>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</si>
  <si>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</si>
  <si>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</si>
  <si>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</si>
  <si>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</si>
  <si>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</si>
  <si>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</si>
  <si>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</si>
  <si>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Prihodi i rashodi te primici i izdaci po ekonomskoj klasifikaciji utvrđuju se u Računu prihoda i rashoda i Računu </t>
  </si>
  <si>
    <t xml:space="preserve">Ceste - sanacija i moderniz.nerazavrstane ceste </t>
  </si>
  <si>
    <t xml:space="preserve">Usluge tekućeg i invest. održ. - ceste </t>
  </si>
  <si>
    <t>Ceste, želj. i sl. građ.objekti-Ulica Hrv. branitelja (nogostup)</t>
  </si>
  <si>
    <t>Prometnice i odvodnja u Novom naselju Kistanje 1 II.faza</t>
  </si>
  <si>
    <t>Pregled stanja i izvješće o javnoj rasvjeti</t>
  </si>
  <si>
    <t>Projektna dokumentacija za uređenje Trga P.Preradovića i tržnice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</si>
  <si>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</si>
  <si>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</si>
  <si>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</si>
  <si>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</si>
  <si>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</si>
  <si>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subjekata-SNV</t>
  </si>
  <si>
    <t>Tekuće pomoći od ostalih subjekata- NP Krka</t>
  </si>
  <si>
    <t>PROGRAM  24</t>
  </si>
  <si>
    <t>PROGRAM 25</t>
  </si>
  <si>
    <t>Indeks</t>
  </si>
  <si>
    <t>Plan 2016.</t>
  </si>
  <si>
    <t>Ostale intelektualne usluge-održavanje programa</t>
  </si>
  <si>
    <t xml:space="preserve"> Pomoć starim i nemoćnim osobama-u kući HZZ</t>
  </si>
  <si>
    <t>URBROJ:2182/16-01-16-1</t>
  </si>
  <si>
    <t>Donacije -uključujući i  prihode od fizičkih osoba,neprofitnih organ.trgov.društava i ostalih subjekata izvan općeg proračuna</t>
  </si>
  <si>
    <t>Mobilno reciklažno dvorište</t>
  </si>
  <si>
    <t>Intel.usl.-suradnja s institutom za jadranske melioracije</t>
  </si>
  <si>
    <t>K100182</t>
  </si>
  <si>
    <t>financiranja za 2016. godinu kako slijedi:</t>
  </si>
  <si>
    <t xml:space="preserve">   VRSTA RASHODA  I IZDATAKA </t>
  </si>
  <si>
    <t xml:space="preserve">  </t>
  </si>
  <si>
    <t>Indeks 2016.</t>
  </si>
  <si>
    <t xml:space="preserve"> o izvršenju Proračuna Općine Kistanje za razdoblje</t>
  </si>
  <si>
    <t>sastoji se od:</t>
  </si>
  <si>
    <t>1.Opći dio proračuna</t>
  </si>
  <si>
    <t>2.Posebni dio proračuna</t>
  </si>
  <si>
    <t>3.Izvještaj o zaduživanju</t>
  </si>
  <si>
    <t>4.Izvještaj o korištenju proračunske zalihe</t>
  </si>
  <si>
    <t>5.Izvještaj o danim jamstvima</t>
  </si>
  <si>
    <t>6.Obrazloženje ostvarenja prihoda i primitaka,rashoda i izdataka</t>
  </si>
  <si>
    <t>7.Višak/manjak proračuna</t>
  </si>
  <si>
    <t xml:space="preserve">                             POLUGODIŠNJI IZVJEŠTAJ</t>
  </si>
  <si>
    <t xml:space="preserve">                                                      siječanj - lipanj 2016. godine</t>
  </si>
  <si>
    <t>Polugodišnji izvještaj o izvršenju Proračuna Općine Kistanje za razdoblje od 1. siječnja 2016. do 30. lipnja  2016. g.</t>
  </si>
  <si>
    <t>sažetak:</t>
  </si>
  <si>
    <t>A.Račun prihoda  i rashoda</t>
  </si>
  <si>
    <t>B.Račun financiranja</t>
  </si>
  <si>
    <t>C.Raspoloživa sredstva iz prethodnih godina</t>
  </si>
  <si>
    <t>Izvorni plan 2016.</t>
  </si>
  <si>
    <t>Tekući plan 2016.</t>
  </si>
  <si>
    <t xml:space="preserve">Izvršenje </t>
  </si>
  <si>
    <t>I-VI.2016.</t>
  </si>
  <si>
    <t>Tekući plan</t>
  </si>
  <si>
    <t>Izvorni plan</t>
  </si>
  <si>
    <t>Izvršenje I-VI.</t>
  </si>
  <si>
    <t>2015.</t>
  </si>
  <si>
    <t>II. POSEBNI DIO PRORAČUNA</t>
  </si>
  <si>
    <t>za razdoblje od 01.siječnja 2016. do 30.lipnja 2016.</t>
  </si>
  <si>
    <t>3. Izvještaj o zaduživanju</t>
  </si>
  <si>
    <r>
      <t>6.</t>
    </r>
    <r>
      <rPr>
        <b/>
        <u val="single"/>
        <sz val="8"/>
        <rFont val="Arial"/>
        <family val="2"/>
      </rPr>
      <t>Obrazloženje ostvarenih prihoda i primitaka, rashoda i izdataka</t>
    </r>
  </si>
  <si>
    <t>i na internetskoj stranici Općine Kistanje www.kistanje.hr</t>
  </si>
  <si>
    <t xml:space="preserve">             OPĆINA KISTANJE - OPĆINSKO VIJEĆE</t>
  </si>
  <si>
    <t xml:space="preserve">           PREDSJEDNIK</t>
  </si>
  <si>
    <t xml:space="preserve">           Marko Sladaković</t>
  </si>
  <si>
    <t>Općina Kistanje u 2016.godini nije davala niti primala jamstva.</t>
  </si>
  <si>
    <t>Općina Kistanje se u 2016.godini nije zaduživala.</t>
  </si>
  <si>
    <t>Općina Kistanje u 2016.godini nije koristila proračunske zalihe.</t>
  </si>
  <si>
    <t xml:space="preserve">Polugodišnji izvještaj o izvršenju Proračuna Općine Kistanje za period od 01.siječnja 2016.do 30.lipnja 2016. godine objavit će se u "Službenom vjesniku Šibensko-kninske županije" </t>
  </si>
  <si>
    <t>Naknade - izbori za VSNM</t>
  </si>
  <si>
    <t xml:space="preserve"> Izvršenje I-VI. 2015.</t>
  </si>
  <si>
    <t>4/3</t>
  </si>
  <si>
    <t>Izvršenje I-VI. 2016.</t>
  </si>
  <si>
    <t>I.Izmjene 2016</t>
  </si>
  <si>
    <t>kako slijedi:</t>
  </si>
  <si>
    <t>Iz polugodišnjeg Izvještaja o izvršenju proračuna, vidljivo je da su ostvareni prihodi i rashodi  u iznosu od 34%, a što je ovisilo o dinamici provedbe projekata.</t>
  </si>
  <si>
    <t>polugodišnjem i godišnjem izvještaju o izvršenju proračuna ("Narodne novine", br.24/2013) i članka 32.Statuta Općine Kistanje</t>
  </si>
  <si>
    <t>Izvršenje          I-VI.2015.</t>
  </si>
  <si>
    <t>Izvršenje      I-VI.2016.</t>
  </si>
  <si>
    <t>rujna 2016.g., donosi</t>
  </si>
  <si>
    <t>Izvršenje             I-VI. 2015.</t>
  </si>
  <si>
    <t>Izvršenje      I-VI. 2016.</t>
  </si>
  <si>
    <t>Prihodi od prodaje ili zamjene nefinancijske imovine i naknade s naslova osiguranja (i one od prodaje ili zamjene nef.imov. i od nakn.štete s osnova osiguranja)</t>
  </si>
  <si>
    <r>
      <t>Rashodi poslovanja i rashodi za nabavu nefinancijske imovine u Proračunu, u ukupnom iznosu od</t>
    </r>
    <r>
      <rPr>
        <b/>
        <sz val="9"/>
        <rFont val="Arial"/>
        <family val="2"/>
      </rPr>
      <t xml:space="preserve"> 2.654.940 </t>
    </r>
    <r>
      <rPr>
        <sz val="9"/>
        <rFont val="Arial"/>
        <family val="2"/>
      </rPr>
      <t xml:space="preserve">kuna raspoređuju se po nositeljima i korisnicima u Posebnom dijelu Proračuna </t>
    </r>
  </si>
  <si>
    <t>Na temelju članka 12, 108. i 109. Zakona o proračunu ("Narodne novine", broj 87/08, 136/12.,15/15), članka 15. Pravilnika  o</t>
  </si>
  <si>
    <t>Članak 2.</t>
  </si>
  <si>
    <t>Članak 3.</t>
  </si>
  <si>
    <t>("Službeni vjesnik Šibensko-kninske županije", br. 8/09, 15/10, 4/13), Općinsko vijeće Općine Kistanje na 21. sjednici od 29.</t>
  </si>
  <si>
    <t>Kistanje, 21. rujna 2016.g.</t>
  </si>
  <si>
    <t>KLASA:400-05/16-1/3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</si>
</sst>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1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2" fillId="5" borderId="17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 wrapText="1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32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3" fillId="5" borderId="10" xfId="52" applyFont="1" applyFill="1" applyBorder="1" applyAlignment="1" applyProtection="1">
      <alignment horizontal="center" wrapText="1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5" borderId="27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7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7" borderId="0" xfId="0" applyNumberFormat="1" applyFont="1" applyFill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0" fillId="15" borderId="10" xfId="0" applyNumberFormat="1" applyFont="1" applyFill="1" applyBorder="1" applyAlignment="1">
      <alignment/>
    </xf>
    <xf numFmtId="0" fontId="23" fillId="1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3" fontId="0" fillId="24" borderId="13" xfId="0" applyNumberFormat="1" applyFont="1" applyFill="1" applyBorder="1" applyAlignment="1" applyProtection="1">
      <alignment/>
      <protection locked="0"/>
    </xf>
    <xf numFmtId="3" fontId="38" fillId="24" borderId="13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3" fontId="0" fillId="5" borderId="17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5" borderId="20" xfId="0" applyNumberFormat="1" applyFont="1" applyFill="1" applyBorder="1" applyAlignment="1" applyProtection="1">
      <alignment/>
      <protection locked="0"/>
    </xf>
    <xf numFmtId="3" fontId="0" fillId="3" borderId="0" xfId="0" applyNumberFormat="1" applyFont="1" applyFill="1" applyAlignment="1" applyProtection="1">
      <alignment/>
      <protection locked="0"/>
    </xf>
    <xf numFmtId="3" fontId="0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24" borderId="17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24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3" borderId="0" xfId="0" applyFont="1" applyFill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3" fontId="21" fillId="5" borderId="18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0" fontId="21" fillId="0" borderId="10" xfId="0" applyNumberFormat="1" applyFont="1" applyFill="1" applyBorder="1" applyAlignment="1">
      <alignment horizontal="right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9" fontId="22" fillId="0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5" borderId="15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2" fillId="5" borderId="18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2" fillId="5" borderId="17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2" fillId="24" borderId="13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2" fillId="5" borderId="21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2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2" fillId="0" borderId="10" xfId="53" applyFont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2" fillId="0" borderId="13" xfId="53" applyFont="1" applyFill="1" applyBorder="1" applyAlignment="1" applyProtection="1">
      <alignment horizontal="right"/>
      <protection locked="0"/>
    </xf>
    <xf numFmtId="9" fontId="21" fillId="0" borderId="16" xfId="53" applyFont="1" applyFill="1" applyBorder="1" applyAlignment="1" applyProtection="1">
      <alignment horizontal="right"/>
      <protection locked="0"/>
    </xf>
    <xf numFmtId="9" fontId="21" fillId="0" borderId="15" xfId="53" applyFont="1" applyFill="1" applyBorder="1" applyAlignment="1" applyProtection="1">
      <alignment horizontal="right"/>
      <protection locked="0"/>
    </xf>
    <xf numFmtId="9" fontId="22" fillId="0" borderId="15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2" fillId="26" borderId="10" xfId="53" applyFont="1" applyFill="1" applyBorder="1" applyAlignment="1" applyProtection="1">
      <alignment horizontal="right"/>
      <protection locked="0"/>
    </xf>
    <xf numFmtId="9" fontId="28" fillId="22" borderId="10" xfId="53" applyFont="1" applyFill="1" applyBorder="1" applyAlignment="1" applyProtection="1">
      <alignment horizontal="right"/>
      <protection locked="0"/>
    </xf>
    <xf numFmtId="9" fontId="0" fillId="0" borderId="0" xfId="53" applyFont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7" borderId="10" xfId="0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7" borderId="0" xfId="0" applyFill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Border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10" fontId="21" fillId="0" borderId="10" xfId="0" applyNumberFormat="1" applyFont="1" applyBorder="1" applyAlignment="1">
      <alignment horizontal="right"/>
    </xf>
    <xf numFmtId="10" fontId="21" fillId="7" borderId="0" xfId="0" applyNumberFormat="1" applyFont="1" applyFill="1" applyAlignment="1">
      <alignment horizontal="right"/>
    </xf>
    <xf numFmtId="10" fontId="21" fillId="15" borderId="10" xfId="0" applyNumberFormat="1" applyFont="1" applyFill="1" applyBorder="1" applyAlignment="1">
      <alignment horizontal="right"/>
    </xf>
    <xf numFmtId="10" fontId="21" fillId="7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22" borderId="14" xfId="0" applyFont="1" applyFill="1" applyBorder="1" applyAlignment="1">
      <alignment/>
    </xf>
    <xf numFmtId="0" fontId="21" fillId="22" borderId="29" xfId="0" applyFont="1" applyFill="1" applyBorder="1" applyAlignment="1">
      <alignment/>
    </xf>
    <xf numFmtId="0" fontId="21" fillId="22" borderId="19" xfId="0" applyFont="1" applyFill="1" applyBorder="1" applyAlignment="1">
      <alignment/>
    </xf>
    <xf numFmtId="0" fontId="21" fillId="22" borderId="27" xfId="0" applyFont="1" applyFill="1" applyBorder="1" applyAlignment="1">
      <alignment/>
    </xf>
    <xf numFmtId="0" fontId="21" fillId="22" borderId="28" xfId="0" applyFont="1" applyFill="1" applyBorder="1" applyAlignment="1">
      <alignment/>
    </xf>
    <xf numFmtId="0" fontId="21" fillId="22" borderId="22" xfId="0" applyFont="1" applyFill="1" applyBorder="1" applyAlignment="1">
      <alignment/>
    </xf>
    <xf numFmtId="0" fontId="21" fillId="22" borderId="0" xfId="0" applyFont="1" applyFill="1" applyBorder="1" applyAlignment="1">
      <alignment/>
    </xf>
    <xf numFmtId="0" fontId="21" fillId="22" borderId="30" xfId="0" applyFont="1" applyFill="1" applyBorder="1" applyAlignment="1">
      <alignment/>
    </xf>
    <xf numFmtId="3" fontId="21" fillId="22" borderId="22" xfId="0" applyNumberFormat="1" applyFont="1" applyFill="1" applyBorder="1" applyAlignment="1">
      <alignment/>
    </xf>
    <xf numFmtId="3" fontId="21" fillId="22" borderId="13" xfId="0" applyNumberFormat="1" applyFont="1" applyFill="1" applyBorder="1" applyAlignment="1">
      <alignment/>
    </xf>
    <xf numFmtId="3" fontId="23" fillId="22" borderId="14" xfId="0" applyNumberFormat="1" applyFont="1" applyFill="1" applyBorder="1" applyAlignment="1">
      <alignment/>
    </xf>
    <xf numFmtId="3" fontId="23" fillId="22" borderId="27" xfId="0" applyNumberFormat="1" applyFont="1" applyFill="1" applyBorder="1" applyAlignment="1">
      <alignment/>
    </xf>
    <xf numFmtId="0" fontId="21" fillId="22" borderId="14" xfId="0" applyFont="1" applyFill="1" applyBorder="1" applyAlignment="1" applyProtection="1">
      <alignment/>
      <protection locked="0"/>
    </xf>
    <xf numFmtId="0" fontId="21" fillId="22" borderId="29" xfId="0" applyFont="1" applyFill="1" applyBorder="1" applyAlignment="1" applyProtection="1">
      <alignment/>
      <protection locked="0"/>
    </xf>
    <xf numFmtId="0" fontId="21" fillId="22" borderId="30" xfId="0" applyFont="1" applyFill="1" applyBorder="1" applyAlignment="1" applyProtection="1">
      <alignment/>
      <protection locked="0"/>
    </xf>
    <xf numFmtId="0" fontId="21" fillId="22" borderId="0" xfId="0" applyFont="1" applyFill="1" applyBorder="1" applyAlignment="1" applyProtection="1">
      <alignment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1" fillId="22" borderId="28" xfId="0" applyFont="1" applyFill="1" applyBorder="1" applyAlignment="1" applyProtection="1">
      <alignment/>
      <protection locked="0"/>
    </xf>
    <xf numFmtId="0" fontId="21" fillId="22" borderId="15" xfId="0" applyFont="1" applyFill="1" applyBorder="1" applyAlignment="1" applyProtection="1">
      <alignment/>
      <protection locked="0"/>
    </xf>
    <xf numFmtId="0" fontId="0" fillId="22" borderId="15" xfId="0" applyFont="1" applyFill="1" applyBorder="1" applyAlignment="1" applyProtection="1">
      <alignment/>
      <protection locked="0"/>
    </xf>
    <xf numFmtId="0" fontId="21" fillId="22" borderId="14" xfId="0" applyFont="1" applyFill="1" applyBorder="1" applyAlignment="1" applyProtection="1">
      <alignment horizontal="center" wrapText="1"/>
      <protection locked="0"/>
    </xf>
    <xf numFmtId="0" fontId="23" fillId="22" borderId="14" xfId="0" applyFont="1" applyFill="1" applyBorder="1" applyAlignment="1" applyProtection="1">
      <alignment horizontal="center"/>
      <protection locked="0"/>
    </xf>
    <xf numFmtId="9" fontId="21" fillId="22" borderId="13" xfId="53" applyFont="1" applyFill="1" applyBorder="1" applyAlignment="1" applyProtection="1">
      <alignment horizontal="right"/>
      <protection locked="0"/>
    </xf>
    <xf numFmtId="0" fontId="21" fillId="22" borderId="30" xfId="0" applyFont="1" applyFill="1" applyBorder="1" applyAlignment="1" applyProtection="1">
      <alignment horizontal="center"/>
      <protection locked="0"/>
    </xf>
    <xf numFmtId="0" fontId="21" fillId="22" borderId="14" xfId="0" applyFont="1" applyFill="1" applyBorder="1" applyAlignment="1" applyProtection="1">
      <alignment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3" fillId="22" borderId="30" xfId="0" applyFont="1" applyFill="1" applyBorder="1" applyAlignment="1" applyProtection="1">
      <alignment horizontal="center"/>
      <protection locked="0"/>
    </xf>
    <xf numFmtId="0" fontId="0" fillId="22" borderId="14" xfId="0" applyFont="1" applyFill="1" applyBorder="1" applyAlignment="1" applyProtection="1">
      <alignment/>
      <protection locked="0"/>
    </xf>
    <xf numFmtId="16" fontId="0" fillId="22" borderId="27" xfId="0" applyNumberFormat="1" applyFont="1" applyFill="1" applyBorder="1" applyAlignment="1" applyProtection="1">
      <alignment/>
      <protection locked="0"/>
    </xf>
    <xf numFmtId="9" fontId="21" fillId="22" borderId="17" xfId="53" applyFont="1" applyFill="1" applyBorder="1" applyAlignment="1" applyProtection="1">
      <alignment horizontal="right"/>
      <protection locked="0"/>
    </xf>
    <xf numFmtId="9" fontId="21" fillId="22" borderId="15" xfId="53" applyFont="1" applyFill="1" applyBorder="1" applyAlignment="1" applyProtection="1">
      <alignment horizontal="right"/>
      <protection locked="0"/>
    </xf>
    <xf numFmtId="9" fontId="28" fillId="22" borderId="15" xfId="53" applyFont="1" applyFill="1" applyBorder="1" applyAlignment="1" applyProtection="1">
      <alignment horizontal="right"/>
      <protection locked="0"/>
    </xf>
    <xf numFmtId="0" fontId="21" fillId="7" borderId="27" xfId="0" applyFont="1" applyFill="1" applyBorder="1" applyAlignment="1" applyProtection="1">
      <alignment horizontal="center"/>
      <protection locked="0"/>
    </xf>
    <xf numFmtId="0" fontId="22" fillId="7" borderId="10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9" fontId="0" fillId="0" borderId="0" xfId="53" applyFont="1" applyAlignment="1">
      <alignment horizontal="right"/>
    </xf>
    <xf numFmtId="0" fontId="38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1" fillId="22" borderId="31" xfId="0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16" fontId="0" fillId="7" borderId="10" xfId="0" applyNumberFormat="1" applyFill="1" applyBorder="1" applyAlignment="1">
      <alignment horizontal="right"/>
    </xf>
    <xf numFmtId="0" fontId="21" fillId="22" borderId="15" xfId="0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right"/>
      <protection locked="0"/>
    </xf>
    <xf numFmtId="3" fontId="21" fillId="22" borderId="13" xfId="0" applyNumberFormat="1" applyFont="1" applyFill="1" applyBorder="1" applyAlignment="1" applyProtection="1">
      <alignment horizontal="right"/>
      <protection locked="0"/>
    </xf>
    <xf numFmtId="3" fontId="21" fillId="22" borderId="15" xfId="0" applyNumberFormat="1" applyFont="1" applyFill="1" applyBorder="1" applyAlignment="1" applyProtection="1">
      <alignment horizontal="right"/>
      <protection locked="0"/>
    </xf>
    <xf numFmtId="3" fontId="21" fillId="7" borderId="0" xfId="0" applyNumberFormat="1" applyFont="1" applyFill="1" applyAlignment="1" applyProtection="1">
      <alignment horizontal="right"/>
      <protection locked="0"/>
    </xf>
    <xf numFmtId="3" fontId="21" fillId="3" borderId="0" xfId="0" applyNumberFormat="1" applyFont="1" applyFill="1" applyAlignment="1" applyProtection="1">
      <alignment horizontal="right"/>
      <protection locked="0"/>
    </xf>
    <xf numFmtId="3" fontId="21" fillId="5" borderId="0" xfId="0" applyNumberFormat="1" applyFont="1" applyFill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right"/>
      <protection locked="0"/>
    </xf>
    <xf numFmtId="3" fontId="24" fillId="3" borderId="0" xfId="0" applyNumberFormat="1" applyFont="1" applyFill="1" applyAlignment="1" applyProtection="1">
      <alignment horizontal="right"/>
      <protection locked="0"/>
    </xf>
    <xf numFmtId="3" fontId="22" fillId="9" borderId="0" xfId="0" applyNumberFormat="1" applyFont="1" applyFill="1" applyAlignment="1" applyProtection="1">
      <alignment horizontal="right"/>
      <protection locked="0"/>
    </xf>
    <xf numFmtId="3" fontId="24" fillId="9" borderId="0" xfId="0" applyNumberFormat="1" applyFont="1" applyFill="1" applyAlignment="1" applyProtection="1">
      <alignment horizontal="right"/>
      <protection locked="0"/>
    </xf>
    <xf numFmtId="3" fontId="21" fillId="7" borderId="0" xfId="0" applyNumberFormat="1" applyFont="1" applyFill="1" applyBorder="1" applyAlignment="1" applyProtection="1">
      <alignment horizontal="right"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3" fontId="21" fillId="24" borderId="10" xfId="0" applyNumberFormat="1" applyFont="1" applyFill="1" applyBorder="1" applyAlignment="1" applyProtection="1">
      <alignment horizontal="right"/>
      <protection locked="0"/>
    </xf>
    <xf numFmtId="3" fontId="21" fillId="24" borderId="13" xfId="0" applyNumberFormat="1" applyFont="1" applyFill="1" applyBorder="1" applyAlignment="1" applyProtection="1">
      <alignment horizontal="right"/>
      <protection locked="0"/>
    </xf>
    <xf numFmtId="3" fontId="21" fillId="24" borderId="19" xfId="0" applyNumberFormat="1" applyFont="1" applyFill="1" applyBorder="1" applyAlignment="1" applyProtection="1">
      <alignment horizontal="right"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2" fillId="24" borderId="19" xfId="0" applyNumberFormat="1" applyFont="1" applyFill="1" applyBorder="1" applyAlignment="1" applyProtection="1">
      <alignment horizontal="right"/>
      <protection locked="0"/>
    </xf>
    <xf numFmtId="3" fontId="21" fillId="24" borderId="24" xfId="0" applyNumberFormat="1" applyFont="1" applyFill="1" applyBorder="1" applyAlignment="1" applyProtection="1">
      <alignment horizontal="right"/>
      <protection locked="0"/>
    </xf>
    <xf numFmtId="3" fontId="22" fillId="5" borderId="15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 applyProtection="1">
      <alignment horizontal="right"/>
      <protection locked="0"/>
    </xf>
    <xf numFmtId="3" fontId="21" fillId="7" borderId="0" xfId="0" applyNumberFormat="1" applyFont="1" applyFill="1" applyBorder="1" applyAlignment="1" applyProtection="1">
      <alignment horizontal="right"/>
      <protection locked="0"/>
    </xf>
    <xf numFmtId="3" fontId="21" fillId="5" borderId="31" xfId="0" applyNumberFormat="1" applyFont="1" applyFill="1" applyBorder="1" applyAlignment="1" applyProtection="1">
      <alignment horizontal="right"/>
      <protection locked="0"/>
    </xf>
    <xf numFmtId="3" fontId="22" fillId="5" borderId="32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 applyProtection="1">
      <alignment horizontal="right"/>
      <protection locked="0"/>
    </xf>
    <xf numFmtId="3" fontId="22" fillId="7" borderId="0" xfId="0" applyNumberFormat="1" applyFont="1" applyFill="1" applyBorder="1" applyAlignment="1" applyProtection="1">
      <alignment horizontal="right"/>
      <protection locked="0"/>
    </xf>
    <xf numFmtId="3" fontId="21" fillId="24" borderId="0" xfId="0" applyNumberFormat="1" applyFont="1" applyFill="1" applyBorder="1" applyAlignment="1" applyProtection="1">
      <alignment horizontal="right"/>
      <protection locked="0"/>
    </xf>
    <xf numFmtId="3" fontId="22" fillId="7" borderId="0" xfId="0" applyNumberFormat="1" applyFont="1" applyFill="1" applyAlignment="1" applyProtection="1">
      <alignment horizontal="right"/>
      <protection locked="0"/>
    </xf>
    <xf numFmtId="3" fontId="22" fillId="5" borderId="17" xfId="0" applyNumberFormat="1" applyFont="1" applyFill="1" applyBorder="1" applyAlignment="1" applyProtection="1">
      <alignment horizontal="right"/>
      <protection locked="0"/>
    </xf>
    <xf numFmtId="3" fontId="22" fillId="5" borderId="10" xfId="0" applyNumberFormat="1" applyFont="1" applyFill="1" applyBorder="1" applyAlignment="1" applyProtection="1">
      <alignment horizontal="right"/>
      <protection locked="0"/>
    </xf>
    <xf numFmtId="3" fontId="22" fillId="3" borderId="12" xfId="0" applyNumberFormat="1" applyFont="1" applyFill="1" applyBorder="1" applyAlignment="1" applyProtection="1">
      <alignment horizontal="right"/>
      <protection locked="0"/>
    </xf>
    <xf numFmtId="3" fontId="22" fillId="3" borderId="0" xfId="0" applyNumberFormat="1" applyFont="1" applyFill="1" applyAlignment="1" applyProtection="1">
      <alignment horizontal="right"/>
      <protection locked="0"/>
    </xf>
    <xf numFmtId="3" fontId="21" fillId="5" borderId="20" xfId="0" applyNumberFormat="1" applyFont="1" applyFill="1" applyBorder="1" applyAlignment="1" applyProtection="1">
      <alignment horizontal="right"/>
      <protection locked="0"/>
    </xf>
    <xf numFmtId="3" fontId="22" fillId="5" borderId="12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Alignment="1" applyProtection="1">
      <alignment horizontal="right"/>
      <protection locked="0"/>
    </xf>
    <xf numFmtId="3" fontId="21" fillId="24" borderId="17" xfId="0" applyNumberFormat="1" applyFont="1" applyFill="1" applyBorder="1" applyAlignment="1" applyProtection="1">
      <alignment horizontal="right"/>
      <protection locked="0"/>
    </xf>
    <xf numFmtId="3" fontId="22" fillId="5" borderId="21" xfId="0" applyNumberFormat="1" applyFont="1" applyFill="1" applyBorder="1" applyAlignment="1" applyProtection="1">
      <alignment horizontal="right"/>
      <protection locked="0"/>
    </xf>
    <xf numFmtId="3" fontId="22" fillId="7" borderId="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2" fillId="0" borderId="12" xfId="0" applyNumberFormat="1" applyFont="1" applyBorder="1" applyAlignment="1" applyProtection="1">
      <alignment horizontal="right"/>
      <protection locked="0"/>
    </xf>
    <xf numFmtId="3" fontId="22" fillId="0" borderId="12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1" fillId="24" borderId="0" xfId="0" applyNumberFormat="1" applyFont="1" applyFill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2" fillId="24" borderId="22" xfId="0" applyNumberFormat="1" applyFont="1" applyFill="1" applyBorder="1" applyAlignment="1" applyProtection="1">
      <alignment horizontal="right"/>
      <protection locked="0"/>
    </xf>
    <xf numFmtId="3" fontId="22" fillId="5" borderId="12" xfId="0" applyNumberFormat="1" applyFont="1" applyFill="1" applyBorder="1" applyAlignment="1" applyProtection="1">
      <alignment horizontal="right"/>
      <protection locked="0"/>
    </xf>
    <xf numFmtId="3" fontId="22" fillId="7" borderId="0" xfId="0" applyNumberFormat="1" applyFont="1" applyFill="1" applyAlignment="1" applyProtection="1">
      <alignment horizontal="right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2" fillId="0" borderId="15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3" fontId="21" fillId="0" borderId="11" xfId="0" applyNumberFormat="1" applyFont="1" applyFill="1" applyBorder="1" applyAlignment="1" applyProtection="1">
      <alignment horizontal="right"/>
      <protection locked="0"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3" fontId="22" fillId="0" borderId="26" xfId="0" applyNumberFormat="1" applyFont="1" applyBorder="1" applyAlignment="1" applyProtection="1">
      <alignment horizontal="right"/>
      <protection locked="0"/>
    </xf>
    <xf numFmtId="3" fontId="21" fillId="0" borderId="26" xfId="0" applyNumberFormat="1" applyFont="1" applyBorder="1" applyAlignment="1" applyProtection="1">
      <alignment horizontal="right"/>
      <protection locked="0"/>
    </xf>
    <xf numFmtId="3" fontId="21" fillId="0" borderId="26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3" fontId="21" fillId="0" borderId="29" xfId="0" applyNumberFormat="1" applyFont="1" applyBorder="1" applyAlignment="1" applyProtection="1">
      <alignment horizontal="right"/>
      <protection locked="0"/>
    </xf>
    <xf numFmtId="3" fontId="22" fillId="0" borderId="29" xfId="0" applyNumberFormat="1" applyFont="1" applyBorder="1" applyAlignment="1" applyProtection="1">
      <alignment horizontal="right"/>
      <protection locked="0"/>
    </xf>
    <xf numFmtId="3" fontId="22" fillId="0" borderId="19" xfId="0" applyNumberFormat="1" applyFont="1" applyBorder="1" applyAlignment="1" applyProtection="1">
      <alignment horizontal="right"/>
      <protection locked="0"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2" fillId="5" borderId="27" xfId="0" applyNumberFormat="1" applyFont="1" applyFill="1" applyBorder="1" applyAlignment="1" applyProtection="1">
      <alignment horizontal="right"/>
      <protection locked="0"/>
    </xf>
    <xf numFmtId="3" fontId="21" fillId="7" borderId="0" xfId="0" applyNumberFormat="1" applyFont="1" applyFill="1" applyAlignment="1" applyProtection="1">
      <alignment horizontal="right"/>
      <protection locked="0"/>
    </xf>
    <xf numFmtId="3" fontId="22" fillId="0" borderId="13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right"/>
      <protection locked="0"/>
    </xf>
    <xf numFmtId="3" fontId="21" fillId="0" borderId="17" xfId="0" applyNumberFormat="1" applyFont="1" applyBorder="1" applyAlignment="1" applyProtection="1">
      <alignment horizontal="right"/>
      <protection locked="0"/>
    </xf>
    <xf numFmtId="3" fontId="21" fillId="0" borderId="31" xfId="0" applyNumberFormat="1" applyFont="1" applyBorder="1" applyAlignment="1" applyProtection="1">
      <alignment horizontal="right"/>
      <protection locked="0"/>
    </xf>
    <xf numFmtId="3" fontId="26" fillId="0" borderId="10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2" xfId="0" applyNumberFormat="1" applyFont="1" applyFill="1" applyBorder="1" applyAlignment="1" applyProtection="1">
      <alignment horizontal="right"/>
      <protection locked="0"/>
    </xf>
    <xf numFmtId="3" fontId="22" fillId="0" borderId="12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1" fillId="0" borderId="22" xfId="0" applyNumberFormat="1" applyFont="1" applyFill="1" applyBorder="1" applyAlignment="1" applyProtection="1">
      <alignment horizontal="right"/>
      <protection locked="0"/>
    </xf>
    <xf numFmtId="3" fontId="21" fillId="0" borderId="15" xfId="0" applyNumberFormat="1" applyFont="1" applyFill="1" applyBorder="1" applyAlignment="1" applyProtection="1">
      <alignment horizontal="right"/>
      <protection locked="0"/>
    </xf>
    <xf numFmtId="3" fontId="21" fillId="0" borderId="19" xfId="0" applyNumberFormat="1" applyFont="1" applyBorder="1" applyAlignment="1" applyProtection="1">
      <alignment horizontal="right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24" fillId="7" borderId="0" xfId="0" applyNumberFormat="1" applyFont="1" applyFill="1" applyAlignment="1" applyProtection="1">
      <alignment horizontal="right"/>
      <protection locked="0"/>
    </xf>
    <xf numFmtId="3" fontId="22" fillId="26" borderId="12" xfId="0" applyNumberFormat="1" applyFont="1" applyFill="1" applyBorder="1" applyAlignment="1" applyProtection="1">
      <alignment horizontal="right"/>
      <protection locked="0"/>
    </xf>
    <xf numFmtId="3" fontId="28" fillId="22" borderId="15" xfId="0" applyNumberFormat="1" applyFont="1" applyFill="1" applyBorder="1" applyAlignment="1" applyProtection="1">
      <alignment horizontal="right"/>
      <protection locked="0"/>
    </xf>
    <xf numFmtId="3" fontId="28" fillId="22" borderId="1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0" fontId="22" fillId="0" borderId="0" xfId="0" applyFont="1" applyFill="1" applyAlignment="1" applyProtection="1">
      <alignment horizontal="center"/>
      <protection locked="0"/>
    </xf>
    <xf numFmtId="0" fontId="22" fillId="22" borderId="14" xfId="0" applyFont="1" applyFill="1" applyBorder="1" applyAlignment="1" applyProtection="1">
      <alignment horizontal="center"/>
      <protection locked="0"/>
    </xf>
    <xf numFmtId="0" fontId="22" fillId="22" borderId="30" xfId="0" applyFont="1" applyFill="1" applyBorder="1" applyAlignment="1" applyProtection="1">
      <alignment horizontal="center"/>
      <protection locked="0"/>
    </xf>
    <xf numFmtId="16" fontId="21" fillId="22" borderId="27" xfId="0" applyNumberFormat="1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2" fillId="5" borderId="27" xfId="0" applyNumberFormat="1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3" fontId="21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9" fontId="21" fillId="0" borderId="0" xfId="0" applyNumberFormat="1" applyFont="1" applyFill="1" applyAlignment="1">
      <alignment horizontal="right"/>
    </xf>
    <xf numFmtId="9" fontId="21" fillId="0" borderId="0" xfId="53" applyFont="1" applyAlignment="1">
      <alignment horizontal="right"/>
    </xf>
    <xf numFmtId="49" fontId="36" fillId="0" borderId="0" xfId="0" applyNumberFormat="1" applyFont="1" applyBorder="1" applyAlignment="1">
      <alignment horizontal="left" wrapText="1"/>
    </xf>
    <xf numFmtId="9" fontId="21" fillId="0" borderId="0" xfId="53" applyFont="1" applyBorder="1" applyAlignment="1">
      <alignment horizontal="right" wrapText="1"/>
    </xf>
    <xf numFmtId="0" fontId="21" fillId="0" borderId="0" xfId="0" applyFont="1" applyAlignment="1">
      <alignment horizontal="center"/>
    </xf>
    <xf numFmtId="3" fontId="35" fillId="0" borderId="0" xfId="53" applyNumberFormat="1" applyFont="1" applyFill="1" applyBorder="1" applyAlignment="1">
      <alignment/>
    </xf>
    <xf numFmtId="9" fontId="30" fillId="0" borderId="0" xfId="53" applyFont="1" applyFill="1" applyBorder="1" applyAlignment="1">
      <alignment horizontal="right"/>
    </xf>
    <xf numFmtId="9" fontId="34" fillId="0" borderId="0" xfId="53" applyFont="1" applyFill="1" applyBorder="1" applyAlignment="1">
      <alignment horizontal="right"/>
    </xf>
    <xf numFmtId="9" fontId="21" fillId="0" borderId="0" xfId="53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5" fillId="0" borderId="0" xfId="0" applyNumberFormat="1" applyFont="1" applyFill="1" applyBorder="1" applyAlignment="1">
      <alignment/>
    </xf>
    <xf numFmtId="3" fontId="40" fillId="0" borderId="0" xfId="0" applyNumberFormat="1" applyFont="1" applyFill="1" applyAlignment="1">
      <alignment horizontal="right"/>
    </xf>
    <xf numFmtId="0" fontId="35" fillId="0" borderId="0" xfId="0" applyFont="1" applyFill="1" applyBorder="1" applyAlignment="1">
      <alignment/>
    </xf>
    <xf numFmtId="0" fontId="40" fillId="0" borderId="0" xfId="0" applyFont="1" applyFill="1" applyAlignment="1">
      <alignment horizontal="right"/>
    </xf>
    <xf numFmtId="9" fontId="21" fillId="0" borderId="0" xfId="53" applyFont="1" applyFill="1" applyAlignment="1">
      <alignment horizontal="right"/>
    </xf>
    <xf numFmtId="0" fontId="35" fillId="0" borderId="0" xfId="0" applyFont="1" applyFill="1" applyAlignment="1">
      <alignment/>
    </xf>
    <xf numFmtId="0" fontId="25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 horizontal="right"/>
    </xf>
    <xf numFmtId="0" fontId="23" fillId="0" borderId="0" xfId="0" applyFont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3" fontId="21" fillId="24" borderId="10" xfId="0" applyNumberFormat="1" applyFont="1" applyFill="1" applyBorder="1" applyAlignment="1" applyProtection="1">
      <alignment horizontal="right"/>
      <protection locked="0"/>
    </xf>
    <xf numFmtId="3" fontId="21" fillId="0" borderId="12" xfId="0" applyNumberFormat="1" applyFont="1" applyBorder="1" applyAlignment="1">
      <alignment horizontal="right"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28" fillId="15" borderId="15" xfId="0" applyNumberFormat="1" applyFont="1" applyFill="1" applyBorder="1" applyAlignment="1" applyProtection="1">
      <alignment horizontal="right"/>
      <protection locked="0"/>
    </xf>
    <xf numFmtId="49" fontId="21" fillId="7" borderId="10" xfId="53" applyNumberFormat="1" applyFont="1" applyFill="1" applyBorder="1" applyAlignment="1" applyProtection="1">
      <alignment horizontal="center"/>
      <protection locked="0"/>
    </xf>
    <xf numFmtId="0" fontId="22" fillId="7" borderId="10" xfId="0" applyFont="1" applyFill="1" applyBorder="1" applyAlignment="1" applyProtection="1">
      <alignment horizontal="center" wrapText="1"/>
      <protection locked="0"/>
    </xf>
    <xf numFmtId="3" fontId="28" fillId="15" borderId="10" xfId="0" applyNumberFormat="1" applyFont="1" applyFill="1" applyBorder="1" applyAlignment="1" applyProtection="1">
      <alignment horizontal="center" wrapText="1"/>
      <protection locked="0"/>
    </xf>
    <xf numFmtId="0" fontId="21" fillId="7" borderId="10" xfId="0" applyFont="1" applyFill="1" applyBorder="1" applyAlignment="1" applyProtection="1">
      <alignment horizontal="center" wrapText="1"/>
      <protection locked="0"/>
    </xf>
    <xf numFmtId="9" fontId="28" fillId="7" borderId="10" xfId="53" applyFont="1" applyFill="1" applyBorder="1" applyAlignment="1" applyProtection="1">
      <alignment horizontal="center" wrapText="1"/>
      <protection locked="0"/>
    </xf>
    <xf numFmtId="0" fontId="21" fillId="7" borderId="10" xfId="0" applyFont="1" applyFill="1" applyBorder="1" applyAlignment="1" applyProtection="1">
      <alignment horizontal="center" wrapText="1"/>
      <protection locked="0"/>
    </xf>
    <xf numFmtId="3" fontId="21" fillId="22" borderId="10" xfId="0" applyNumberFormat="1" applyFont="1" applyFill="1" applyBorder="1" applyAlignment="1">
      <alignment horizontal="center" wrapText="1"/>
    </xf>
    <xf numFmtId="3" fontId="23" fillId="22" borderId="11" xfId="0" applyNumberFormat="1" applyFont="1" applyFill="1" applyBorder="1" applyAlignment="1">
      <alignment horizontal="center" wrapText="1"/>
    </xf>
    <xf numFmtId="49" fontId="21" fillId="22" borderId="10" xfId="0" applyNumberFormat="1" applyFont="1" applyFill="1" applyBorder="1" applyAlignment="1">
      <alignment horizontal="center" wrapText="1"/>
    </xf>
    <xf numFmtId="3" fontId="21" fillId="22" borderId="11" xfId="0" applyNumberFormat="1" applyFont="1" applyFill="1" applyBorder="1" applyAlignment="1">
      <alignment horizontal="center" wrapText="1"/>
    </xf>
    <xf numFmtId="3" fontId="22" fillId="22" borderId="14" xfId="0" applyNumberFormat="1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2" fillId="22" borderId="27" xfId="0" applyNumberFormat="1" applyFont="1" applyFill="1" applyBorder="1" applyAlignment="1">
      <alignment/>
    </xf>
    <xf numFmtId="3" fontId="21" fillId="7" borderId="0" xfId="0" applyNumberFormat="1" applyFont="1" applyFill="1" applyAlignment="1">
      <alignment/>
    </xf>
    <xf numFmtId="3" fontId="22" fillId="15" borderId="10" xfId="0" applyNumberFormat="1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1" fillId="22" borderId="10" xfId="0" applyFont="1" applyFill="1" applyBorder="1" applyAlignment="1">
      <alignment horizontal="center" wrapText="1"/>
    </xf>
    <xf numFmtId="3" fontId="21" fillId="0" borderId="12" xfId="0" applyNumberFormat="1" applyFont="1" applyFill="1" applyBorder="1" applyAlignment="1">
      <alignment/>
    </xf>
    <xf numFmtId="3" fontId="21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8" xfId="0" applyNumberFormat="1" applyFont="1" applyFill="1" applyBorder="1" applyAlignment="1">
      <alignment/>
    </xf>
    <xf numFmtId="3" fontId="21" fillId="15" borderId="12" xfId="0" applyNumberFormat="1" applyFont="1" applyFill="1" applyBorder="1" applyAlignment="1">
      <alignment/>
    </xf>
    <xf numFmtId="3" fontId="22" fillId="15" borderId="0" xfId="0" applyNumberFormat="1" applyFont="1" applyFill="1" applyAlignment="1">
      <alignment/>
    </xf>
    <xf numFmtId="3" fontId="0" fillId="15" borderId="0" xfId="0" applyNumberFormat="1" applyFont="1" applyFill="1" applyAlignment="1">
      <alignment/>
    </xf>
    <xf numFmtId="49" fontId="21" fillId="22" borderId="13" xfId="53" applyNumberFormat="1" applyFont="1" applyFill="1" applyBorder="1" applyAlignment="1" applyProtection="1">
      <alignment horizontal="right"/>
      <protection locked="0"/>
    </xf>
    <xf numFmtId="0" fontId="21" fillId="22" borderId="13" xfId="0" applyFont="1" applyFill="1" applyBorder="1" applyAlignment="1">
      <alignment horizontal="center" wrapText="1"/>
    </xf>
    <xf numFmtId="0" fontId="21" fillId="22" borderId="15" xfId="0" applyFont="1" applyFill="1" applyBorder="1" applyAlignment="1">
      <alignment horizontal="center" wrapText="1"/>
    </xf>
    <xf numFmtId="0" fontId="3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3" fontId="21" fillId="22" borderId="13" xfId="0" applyNumberFormat="1" applyFont="1" applyFill="1" applyBorder="1" applyAlignment="1">
      <alignment horizontal="center" wrapText="1"/>
    </xf>
    <xf numFmtId="3" fontId="21" fillId="22" borderId="15" xfId="0" applyNumberFormat="1" applyFont="1" applyFill="1" applyBorder="1" applyAlignment="1">
      <alignment horizontal="center" wrapText="1"/>
    </xf>
    <xf numFmtId="3" fontId="22" fillId="22" borderId="13" xfId="0" applyNumberFormat="1" applyFont="1" applyFill="1" applyBorder="1" applyAlignment="1">
      <alignment horizontal="center" wrapText="1"/>
    </xf>
    <xf numFmtId="3" fontId="22" fillId="22" borderId="15" xfId="0" applyNumberFormat="1" applyFont="1" applyFill="1" applyBorder="1" applyAlignment="1">
      <alignment horizontal="center" wrapText="1"/>
    </xf>
    <xf numFmtId="3" fontId="23" fillId="22" borderId="13" xfId="0" applyNumberFormat="1" applyFont="1" applyFill="1" applyBorder="1" applyAlignment="1">
      <alignment horizontal="center" wrapText="1"/>
    </xf>
    <xf numFmtId="3" fontId="23" fillId="22" borderId="15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5" borderId="33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1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1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2"/>
  <sheetViews>
    <sheetView workbookViewId="0" topLeftCell="A115">
      <selection activeCell="A4" sqref="A4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1.421875" style="0" customWidth="1"/>
    <col min="12" max="12" width="11.140625" style="196" customWidth="1"/>
    <col min="13" max="13" width="12.421875" style="578" customWidth="1"/>
    <col min="14" max="14" width="11.00390625" style="255" customWidth="1"/>
    <col min="15" max="15" width="11.28125" style="370" customWidth="1"/>
  </cols>
  <sheetData>
    <row r="2" spans="1:15" ht="12.75">
      <c r="A2" s="154" t="s">
        <v>615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9"/>
      <c r="N2" s="154"/>
      <c r="O2" s="154"/>
    </row>
    <row r="3" spans="1:15" ht="12.75">
      <c r="A3" s="154" t="s">
        <v>607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9"/>
      <c r="N3" s="154"/>
      <c r="O3" s="154"/>
    </row>
    <row r="4" spans="1:15" ht="12.75">
      <c r="A4" s="154" t="s">
        <v>618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9"/>
      <c r="N4" s="154"/>
      <c r="O4" s="154"/>
    </row>
    <row r="5" spans="1:15" ht="12.75">
      <c r="A5" s="154" t="s">
        <v>610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9"/>
      <c r="N5" s="154"/>
      <c r="O5" s="154"/>
    </row>
    <row r="6" spans="12:15" ht="12.75">
      <c r="L6"/>
      <c r="M6" s="159"/>
      <c r="N6"/>
      <c r="O6" s="154"/>
    </row>
    <row r="7" spans="1:15" ht="15.75">
      <c r="A7" s="155"/>
      <c r="B7" s="155"/>
      <c r="C7" s="155"/>
      <c r="D7" s="155"/>
      <c r="E7" s="155"/>
      <c r="F7" s="155"/>
      <c r="G7" s="155"/>
      <c r="H7" s="155"/>
      <c r="I7" s="155"/>
      <c r="J7" s="638" t="s">
        <v>573</v>
      </c>
      <c r="K7" s="638"/>
      <c r="L7" s="638"/>
      <c r="M7" s="638"/>
      <c r="N7" s="638"/>
      <c r="O7" s="638"/>
    </row>
    <row r="8" spans="1:15" ht="15.75">
      <c r="A8" s="155"/>
      <c r="B8" s="155"/>
      <c r="C8" s="155"/>
      <c r="D8" s="155"/>
      <c r="E8" s="155"/>
      <c r="F8" s="155"/>
      <c r="G8" s="155"/>
      <c r="H8" s="155"/>
      <c r="I8" s="155"/>
      <c r="J8" s="422" t="s">
        <v>564</v>
      </c>
      <c r="K8" s="422"/>
      <c r="L8" s="155"/>
      <c r="M8" s="429"/>
      <c r="N8" s="155"/>
      <c r="O8" s="155"/>
    </row>
    <row r="9" spans="1:15" ht="15.75">
      <c r="A9" s="155"/>
      <c r="B9" s="155"/>
      <c r="C9" s="155"/>
      <c r="D9" s="155"/>
      <c r="E9" s="155"/>
      <c r="F9" s="155"/>
      <c r="G9" s="155"/>
      <c r="H9" s="155"/>
      <c r="I9" s="155"/>
      <c r="J9" s="155" t="s">
        <v>574</v>
      </c>
      <c r="K9" s="155"/>
      <c r="L9" s="155"/>
      <c r="M9" s="429"/>
      <c r="N9" s="155"/>
      <c r="O9" s="155"/>
    </row>
    <row r="10" spans="1:15" ht="15.7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429"/>
      <c r="N10" s="155"/>
      <c r="O10" s="155"/>
    </row>
    <row r="11" spans="1:15" ht="15.75" customHeight="1">
      <c r="A11" s="647" t="s">
        <v>405</v>
      </c>
      <c r="B11" s="647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</row>
    <row r="12" spans="1:15" ht="15.75">
      <c r="A12" s="431" t="s">
        <v>575</v>
      </c>
      <c r="D12" s="155"/>
      <c r="E12" s="155"/>
      <c r="F12" s="155"/>
      <c r="G12" s="155"/>
      <c r="H12" s="155"/>
      <c r="I12" s="155"/>
      <c r="J12" s="155"/>
      <c r="K12" s="155"/>
      <c r="L12" s="155"/>
      <c r="M12" s="429"/>
      <c r="N12" s="155"/>
      <c r="O12" s="155"/>
    </row>
    <row r="13" spans="1:15" ht="15.75">
      <c r="A13" s="431" t="s">
        <v>565</v>
      </c>
      <c r="B13" s="180"/>
      <c r="C13" s="180"/>
      <c r="D13" s="155"/>
      <c r="E13" s="155"/>
      <c r="F13" s="155"/>
      <c r="G13" s="155"/>
      <c r="H13" s="155"/>
      <c r="I13" s="155"/>
      <c r="J13" s="155"/>
      <c r="K13" s="155"/>
      <c r="L13" s="155"/>
      <c r="M13" s="429"/>
      <c r="N13" s="155"/>
      <c r="O13" s="155"/>
    </row>
    <row r="14" spans="1:15" ht="15.75">
      <c r="A14" s="432" t="s">
        <v>566</v>
      </c>
      <c r="B14" s="180"/>
      <c r="C14" s="180"/>
      <c r="D14" s="155"/>
      <c r="E14" s="155"/>
      <c r="F14" s="155"/>
      <c r="G14" s="155"/>
      <c r="H14" s="155"/>
      <c r="I14" s="155"/>
      <c r="J14" s="155"/>
      <c r="K14" s="155"/>
      <c r="L14" s="155"/>
      <c r="M14" s="429"/>
      <c r="N14" s="155"/>
      <c r="O14" s="155"/>
    </row>
    <row r="15" spans="1:15" ht="15.75">
      <c r="A15" s="432" t="s">
        <v>567</v>
      </c>
      <c r="B15" s="180"/>
      <c r="C15" s="180"/>
      <c r="D15" s="155"/>
      <c r="E15" s="155"/>
      <c r="F15" s="155"/>
      <c r="G15" s="155"/>
      <c r="H15" s="155"/>
      <c r="I15" s="155"/>
      <c r="J15" s="155"/>
      <c r="K15" s="155"/>
      <c r="L15" s="155"/>
      <c r="M15" s="429"/>
      <c r="N15" s="155"/>
      <c r="O15" s="155"/>
    </row>
    <row r="16" spans="1:15" ht="15.75">
      <c r="A16" s="432" t="s">
        <v>568</v>
      </c>
      <c r="B16" s="180"/>
      <c r="C16" s="180"/>
      <c r="D16" s="155"/>
      <c r="E16" s="155"/>
      <c r="F16" s="155"/>
      <c r="G16" s="155"/>
      <c r="H16" s="155"/>
      <c r="I16" s="155"/>
      <c r="J16" s="155"/>
      <c r="K16" s="155"/>
      <c r="L16" s="155"/>
      <c r="M16" s="429"/>
      <c r="N16" s="155"/>
      <c r="O16" s="155"/>
    </row>
    <row r="17" spans="1:15" ht="15.75">
      <c r="A17" s="432" t="s">
        <v>569</v>
      </c>
      <c r="B17" s="180"/>
      <c r="C17" s="180"/>
      <c r="D17" s="155"/>
      <c r="E17" s="155"/>
      <c r="F17" s="155"/>
      <c r="G17" s="155"/>
      <c r="H17" s="155"/>
      <c r="I17" s="155"/>
      <c r="J17" s="155"/>
      <c r="K17" s="155"/>
      <c r="L17" s="155"/>
      <c r="M17" s="429"/>
      <c r="N17" s="155"/>
      <c r="O17" s="155"/>
    </row>
    <row r="18" spans="1:15" ht="15.75">
      <c r="A18" s="432" t="s">
        <v>570</v>
      </c>
      <c r="B18" s="180"/>
      <c r="C18" s="180"/>
      <c r="D18" s="155"/>
      <c r="E18" s="155"/>
      <c r="F18" s="155"/>
      <c r="G18" s="155"/>
      <c r="H18" s="155"/>
      <c r="I18" s="155"/>
      <c r="J18" s="155"/>
      <c r="K18" s="155"/>
      <c r="L18" s="155"/>
      <c r="M18" s="429"/>
      <c r="N18" s="155"/>
      <c r="O18" s="155"/>
    </row>
    <row r="19" spans="1:15" ht="15.75">
      <c r="A19" s="432" t="s">
        <v>571</v>
      </c>
      <c r="B19" s="180"/>
      <c r="C19" s="180"/>
      <c r="D19" s="155"/>
      <c r="E19" s="155"/>
      <c r="F19" s="155"/>
      <c r="G19" s="155"/>
      <c r="H19" s="155"/>
      <c r="I19" s="155"/>
      <c r="J19" s="155"/>
      <c r="K19" s="155"/>
      <c r="L19" s="155"/>
      <c r="M19" s="429"/>
      <c r="N19" s="155"/>
      <c r="O19" s="155"/>
    </row>
    <row r="20" spans="1:15" ht="15.75">
      <c r="A20" s="432" t="s">
        <v>572</v>
      </c>
      <c r="B20" s="180"/>
      <c r="C20" s="180"/>
      <c r="D20" s="155"/>
      <c r="E20" s="155"/>
      <c r="F20" s="155"/>
      <c r="G20" s="155"/>
      <c r="H20" s="155"/>
      <c r="I20" s="155"/>
      <c r="J20" s="155"/>
      <c r="K20" s="155"/>
      <c r="L20" s="155"/>
      <c r="M20" s="429"/>
      <c r="N20" s="155"/>
      <c r="O20" s="155"/>
    </row>
    <row r="21" spans="12:15" ht="12.75">
      <c r="L21"/>
      <c r="M21" s="159"/>
      <c r="N21" s="154"/>
      <c r="O21" s="365"/>
    </row>
    <row r="22" spans="1:15" ht="15.75">
      <c r="A22" s="431" t="s">
        <v>566</v>
      </c>
      <c r="B22" s="433"/>
      <c r="C22" s="433"/>
      <c r="D22" s="155"/>
      <c r="E22" s="155"/>
      <c r="F22" s="155"/>
      <c r="G22" s="155"/>
      <c r="H22" s="155"/>
      <c r="I22" s="155"/>
      <c r="J22" s="155"/>
      <c r="K22" s="155"/>
      <c r="L22" s="422"/>
      <c r="M22" s="430"/>
      <c r="N22" s="422"/>
      <c r="O22" s="422"/>
    </row>
    <row r="23" spans="1:15" s="154" customFormat="1" ht="15.75">
      <c r="A23" s="431"/>
      <c r="B23" s="433" t="s">
        <v>576</v>
      </c>
      <c r="C23" s="433"/>
      <c r="D23" s="155"/>
      <c r="E23" s="155"/>
      <c r="F23" s="155"/>
      <c r="G23" s="155"/>
      <c r="H23" s="155"/>
      <c r="I23" s="155"/>
      <c r="J23" s="155"/>
      <c r="K23" s="155"/>
      <c r="L23" s="155"/>
      <c r="M23" s="429"/>
      <c r="N23" s="156"/>
      <c r="O23" s="366"/>
    </row>
    <row r="24" spans="1:15" s="154" customFormat="1" ht="15.75">
      <c r="A24" s="431"/>
      <c r="B24" s="433" t="s">
        <v>577</v>
      </c>
      <c r="C24" s="433"/>
      <c r="D24" s="155"/>
      <c r="E24" s="155"/>
      <c r="F24" s="155"/>
      <c r="G24" s="155"/>
      <c r="H24" s="155"/>
      <c r="I24" s="155"/>
      <c r="J24" s="155"/>
      <c r="K24" s="155"/>
      <c r="L24" s="155"/>
      <c r="M24" s="429"/>
      <c r="N24" s="156"/>
      <c r="O24" s="366"/>
    </row>
    <row r="25" spans="1:15" s="154" customFormat="1" ht="12.75">
      <c r="A25" s="431"/>
      <c r="B25" s="433" t="s">
        <v>578</v>
      </c>
      <c r="C25" s="433"/>
      <c r="D25" s="385"/>
      <c r="E25" s="385"/>
      <c r="F25" s="385"/>
      <c r="G25" s="385"/>
      <c r="H25" s="385"/>
      <c r="I25" s="385"/>
      <c r="J25" s="385"/>
      <c r="K25" s="385"/>
      <c r="L25" s="386"/>
      <c r="M25" s="585"/>
      <c r="N25" s="386"/>
      <c r="O25" s="386"/>
    </row>
    <row r="26" spans="1:15" s="154" customFormat="1" ht="15" customHeight="1">
      <c r="A26" s="431"/>
      <c r="B26" s="433" t="s">
        <v>579</v>
      </c>
      <c r="C26" s="433"/>
      <c r="D26" s="385"/>
      <c r="E26" s="385"/>
      <c r="F26" s="385"/>
      <c r="G26" s="385"/>
      <c r="H26" s="385"/>
      <c r="I26" s="385"/>
      <c r="J26" s="385"/>
      <c r="K26" s="385"/>
      <c r="L26" s="156"/>
      <c r="M26" s="429"/>
      <c r="N26" s="156"/>
      <c r="O26" s="367"/>
    </row>
    <row r="27" spans="1:15" ht="12.75">
      <c r="A27" s="156"/>
      <c r="B27" s="156"/>
      <c r="C27" s="156"/>
      <c r="D27" s="156"/>
      <c r="E27" s="156"/>
      <c r="F27" s="156"/>
      <c r="G27" s="156"/>
      <c r="H27" s="156"/>
      <c r="I27" s="156"/>
      <c r="J27" s="385"/>
      <c r="K27" s="385"/>
      <c r="L27" s="156"/>
      <c r="M27" s="429"/>
      <c r="N27" s="156"/>
      <c r="O27" s="367"/>
    </row>
    <row r="28" spans="1:15" ht="12.75">
      <c r="A28" s="248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429"/>
      <c r="N28" s="156"/>
      <c r="O28" s="367"/>
    </row>
    <row r="29" spans="1:15" ht="25.5">
      <c r="A29" s="159" t="s">
        <v>406</v>
      </c>
      <c r="B29" s="159"/>
      <c r="C29" s="159"/>
      <c r="D29" s="159"/>
      <c r="E29" s="159"/>
      <c r="F29" s="159"/>
      <c r="G29" s="159"/>
      <c r="H29" s="387"/>
      <c r="I29" s="388"/>
      <c r="J29" s="389"/>
      <c r="K29" s="625" t="s">
        <v>608</v>
      </c>
      <c r="L29" s="613" t="s">
        <v>580</v>
      </c>
      <c r="M29" s="616" t="s">
        <v>581</v>
      </c>
      <c r="N29" s="614" t="s">
        <v>609</v>
      </c>
      <c r="O29" s="615" t="s">
        <v>551</v>
      </c>
    </row>
    <row r="30" spans="1:15" ht="12.75">
      <c r="A30" s="159">
        <v>1</v>
      </c>
      <c r="B30" s="159">
        <v>2</v>
      </c>
      <c r="C30" s="159">
        <v>3</v>
      </c>
      <c r="D30" s="159">
        <v>4</v>
      </c>
      <c r="E30" s="159">
        <v>5</v>
      </c>
      <c r="F30" s="159">
        <v>6</v>
      </c>
      <c r="G30" s="159">
        <v>7</v>
      </c>
      <c r="H30" s="390"/>
      <c r="I30" s="391"/>
      <c r="J30" s="392"/>
      <c r="K30" s="434">
        <v>1</v>
      </c>
      <c r="L30" s="396">
        <v>2</v>
      </c>
      <c r="M30" s="617">
        <v>3</v>
      </c>
      <c r="N30" s="397">
        <v>4</v>
      </c>
      <c r="O30" s="435" t="s">
        <v>602</v>
      </c>
    </row>
    <row r="31" spans="1:15" ht="12.75">
      <c r="A31" s="160"/>
      <c r="B31" s="160"/>
      <c r="C31" s="160"/>
      <c r="D31" s="160"/>
      <c r="E31" s="160"/>
      <c r="F31" s="160"/>
      <c r="G31" s="160"/>
      <c r="H31" s="161" t="s">
        <v>407</v>
      </c>
      <c r="I31" s="161"/>
      <c r="J31" s="161"/>
      <c r="K31" s="161"/>
      <c r="L31" s="220"/>
      <c r="M31" s="618"/>
      <c r="N31" s="251"/>
      <c r="O31" s="436"/>
    </row>
    <row r="32" spans="1:15" s="153" customFormat="1" ht="12.75">
      <c r="A32" s="162"/>
      <c r="B32" s="162"/>
      <c r="C32" s="162"/>
      <c r="D32" s="162"/>
      <c r="E32" s="162"/>
      <c r="F32" s="162"/>
      <c r="G32" s="162"/>
      <c r="H32" s="163" t="s">
        <v>505</v>
      </c>
      <c r="I32" s="164"/>
      <c r="J32" s="165"/>
      <c r="K32" s="626">
        <f>K33+K34</f>
        <v>2508610</v>
      </c>
      <c r="L32" s="186">
        <f>L33+L34</f>
        <v>10181750</v>
      </c>
      <c r="M32" s="619">
        <f>M33+M34</f>
        <v>8534380</v>
      </c>
      <c r="N32" s="252">
        <f>N33+N34</f>
        <v>2861273</v>
      </c>
      <c r="O32" s="369">
        <f>N32/M32</f>
        <v>0.3352643074247924</v>
      </c>
    </row>
    <row r="33" spans="1:15" ht="12.75">
      <c r="A33" s="159"/>
      <c r="B33" s="159"/>
      <c r="C33" s="159"/>
      <c r="D33" s="159"/>
      <c r="E33" s="159"/>
      <c r="F33" s="159"/>
      <c r="G33" s="159"/>
      <c r="H33" s="166" t="s">
        <v>408</v>
      </c>
      <c r="I33" s="167"/>
      <c r="J33" s="168"/>
      <c r="K33" s="627">
        <f>K64</f>
        <v>2508610</v>
      </c>
      <c r="L33" s="186">
        <f>L64</f>
        <v>10171750</v>
      </c>
      <c r="M33" s="170">
        <f>M64</f>
        <v>8509380</v>
      </c>
      <c r="N33" s="253">
        <f>N64</f>
        <v>2860618</v>
      </c>
      <c r="O33" s="369">
        <f aca="true" t="shared" si="0" ref="O33:O38">N33/M33</f>
        <v>0.3361723180772277</v>
      </c>
    </row>
    <row r="34" spans="1:15" ht="12.75">
      <c r="A34" s="159"/>
      <c r="B34" s="159"/>
      <c r="C34" s="159"/>
      <c r="D34" s="159"/>
      <c r="E34" s="159"/>
      <c r="F34" s="159"/>
      <c r="G34" s="159"/>
      <c r="H34" s="166" t="s">
        <v>409</v>
      </c>
      <c r="I34" s="166"/>
      <c r="J34" s="166"/>
      <c r="K34" s="169">
        <f>K97</f>
        <v>0</v>
      </c>
      <c r="L34" s="186">
        <f>L97</f>
        <v>10000</v>
      </c>
      <c r="M34" s="170">
        <f>M97</f>
        <v>25000</v>
      </c>
      <c r="N34" s="253">
        <f>N97</f>
        <v>655</v>
      </c>
      <c r="O34" s="369">
        <f t="shared" si="0"/>
        <v>0.0262</v>
      </c>
    </row>
    <row r="35" spans="1:15" ht="12.75">
      <c r="A35" s="159"/>
      <c r="B35" s="159"/>
      <c r="C35" s="159"/>
      <c r="D35" s="159"/>
      <c r="E35" s="159"/>
      <c r="F35" s="159"/>
      <c r="G35" s="159"/>
      <c r="H35" s="166" t="s">
        <v>0</v>
      </c>
      <c r="I35" s="166"/>
      <c r="J35" s="166"/>
      <c r="K35" s="169">
        <f>K102</f>
        <v>1927792</v>
      </c>
      <c r="L35" s="186">
        <f>L102</f>
        <v>5336250</v>
      </c>
      <c r="M35" s="170">
        <f>M102</f>
        <v>5909880</v>
      </c>
      <c r="N35" s="253">
        <f>N102</f>
        <v>2060623</v>
      </c>
      <c r="O35" s="369">
        <f t="shared" si="0"/>
        <v>0.34867425396116336</v>
      </c>
    </row>
    <row r="36" spans="1:15" ht="12.75">
      <c r="A36" s="159"/>
      <c r="B36" s="159"/>
      <c r="C36" s="159"/>
      <c r="D36" s="159"/>
      <c r="E36" s="159"/>
      <c r="F36" s="159"/>
      <c r="G36" s="159"/>
      <c r="H36" s="166" t="s">
        <v>1</v>
      </c>
      <c r="I36" s="166"/>
      <c r="J36" s="166"/>
      <c r="K36" s="169">
        <f>K128</f>
        <v>620544</v>
      </c>
      <c r="L36" s="186">
        <f>L128</f>
        <v>4845500</v>
      </c>
      <c r="M36" s="170">
        <f>M128</f>
        <v>2624500</v>
      </c>
      <c r="N36" s="253">
        <f>N128</f>
        <v>594317</v>
      </c>
      <c r="O36" s="369">
        <f t="shared" si="0"/>
        <v>0.22644960944941894</v>
      </c>
    </row>
    <row r="37" spans="1:15" ht="12.75">
      <c r="A37" s="159"/>
      <c r="B37" s="159"/>
      <c r="C37" s="159"/>
      <c r="D37" s="159"/>
      <c r="E37" s="159"/>
      <c r="F37" s="159"/>
      <c r="G37" s="159"/>
      <c r="H37" s="166" t="s">
        <v>503</v>
      </c>
      <c r="I37" s="167"/>
      <c r="J37" s="168"/>
      <c r="K37" s="627">
        <f>K143</f>
        <v>0</v>
      </c>
      <c r="L37" s="186">
        <f>L143</f>
        <v>0</v>
      </c>
      <c r="M37" s="170">
        <f>M143</f>
        <v>0</v>
      </c>
      <c r="N37" s="253">
        <f>N143</f>
        <v>0</v>
      </c>
      <c r="O37" s="369"/>
    </row>
    <row r="38" spans="1:15" ht="12.75">
      <c r="A38" s="159"/>
      <c r="B38" s="159"/>
      <c r="C38" s="159"/>
      <c r="D38" s="159"/>
      <c r="E38" s="159"/>
      <c r="F38" s="159"/>
      <c r="G38" s="159"/>
      <c r="H38" s="171" t="s">
        <v>504</v>
      </c>
      <c r="I38" s="172"/>
      <c r="J38" s="173"/>
      <c r="K38" s="628">
        <f>K35+K36+K37</f>
        <v>2548336</v>
      </c>
      <c r="L38" s="186">
        <f>L35+L36+L37</f>
        <v>10181750</v>
      </c>
      <c r="M38" s="619">
        <f>M35+M36+M37</f>
        <v>8534380</v>
      </c>
      <c r="N38" s="252">
        <f>N35+N36+N37</f>
        <v>2654940</v>
      </c>
      <c r="O38" s="369">
        <f t="shared" si="0"/>
        <v>0.31108762440856863</v>
      </c>
    </row>
    <row r="39" spans="1:15" ht="12.75">
      <c r="A39" s="159"/>
      <c r="B39" s="159"/>
      <c r="C39" s="159"/>
      <c r="D39" s="159"/>
      <c r="E39" s="159"/>
      <c r="F39" s="159"/>
      <c r="G39" s="159"/>
      <c r="H39" s="166" t="s">
        <v>410</v>
      </c>
      <c r="I39" s="167"/>
      <c r="J39" s="168"/>
      <c r="K39" s="627">
        <f>K32-K38</f>
        <v>-39726</v>
      </c>
      <c r="L39" s="221">
        <f>L32-L38</f>
        <v>0</v>
      </c>
      <c r="M39" s="169">
        <f>M32-M38</f>
        <v>0</v>
      </c>
      <c r="N39" s="254">
        <f>N32-N38</f>
        <v>206333</v>
      </c>
      <c r="O39" s="369"/>
    </row>
    <row r="40" spans="1:11" ht="12.7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576"/>
    </row>
    <row r="41" spans="1:15" ht="12.75">
      <c r="A41" s="160"/>
      <c r="B41" s="160"/>
      <c r="C41" s="160"/>
      <c r="D41" s="160"/>
      <c r="E41" s="160"/>
      <c r="F41" s="160"/>
      <c r="G41" s="160"/>
      <c r="H41" s="161" t="s">
        <v>411</v>
      </c>
      <c r="I41" s="161"/>
      <c r="J41" s="161"/>
      <c r="K41" s="618"/>
      <c r="L41" s="220"/>
      <c r="M41" s="618"/>
      <c r="N41" s="251"/>
      <c r="O41" s="368"/>
    </row>
    <row r="42" spans="1:15" ht="12.75">
      <c r="A42" s="159"/>
      <c r="B42" s="159"/>
      <c r="C42" s="159"/>
      <c r="D42" s="159"/>
      <c r="E42" s="159"/>
      <c r="F42" s="159"/>
      <c r="G42" s="159"/>
      <c r="H42" s="166" t="s">
        <v>412</v>
      </c>
      <c r="I42" s="166"/>
      <c r="J42" s="166"/>
      <c r="K42" s="169"/>
      <c r="L42" s="186"/>
      <c r="M42" s="170"/>
      <c r="N42" s="253"/>
      <c r="O42" s="371"/>
    </row>
    <row r="43" spans="1:15" ht="12.75">
      <c r="A43" s="159"/>
      <c r="B43" s="159"/>
      <c r="C43" s="159"/>
      <c r="D43" s="159"/>
      <c r="E43" s="159"/>
      <c r="F43" s="159"/>
      <c r="G43" s="159"/>
      <c r="H43" s="166" t="s">
        <v>413</v>
      </c>
      <c r="I43" s="166"/>
      <c r="J43" s="166"/>
      <c r="K43" s="169"/>
      <c r="L43" s="186"/>
      <c r="M43" s="170"/>
      <c r="N43" s="253"/>
      <c r="O43" s="371"/>
    </row>
    <row r="44" spans="1:15" ht="12.75">
      <c r="A44" s="159"/>
      <c r="B44" s="159"/>
      <c r="C44" s="159"/>
      <c r="D44" s="159"/>
      <c r="E44" s="159"/>
      <c r="F44" s="159"/>
      <c r="G44" s="159"/>
      <c r="H44" s="166" t="s">
        <v>414</v>
      </c>
      <c r="I44" s="166"/>
      <c r="J44" s="166"/>
      <c r="K44" s="169"/>
      <c r="L44" s="186"/>
      <c r="M44" s="170"/>
      <c r="N44" s="253"/>
      <c r="O44" s="371"/>
    </row>
    <row r="45" spans="1:11" ht="12.7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576"/>
    </row>
    <row r="46" spans="1:15" ht="12.75">
      <c r="A46" s="160"/>
      <c r="B46" s="160"/>
      <c r="C46" s="160"/>
      <c r="D46" s="160"/>
      <c r="E46" s="160"/>
      <c r="F46" s="160"/>
      <c r="G46" s="160"/>
      <c r="H46" s="161" t="s">
        <v>415</v>
      </c>
      <c r="I46" s="161"/>
      <c r="J46" s="161"/>
      <c r="K46" s="618"/>
      <c r="L46" s="220"/>
      <c r="M46" s="618"/>
      <c r="N46" s="251"/>
      <c r="O46" s="368"/>
    </row>
    <row r="47" spans="1:15" ht="12.75">
      <c r="A47" s="159"/>
      <c r="B47" s="159"/>
      <c r="C47" s="159"/>
      <c r="D47" s="159"/>
      <c r="E47" s="159"/>
      <c r="F47" s="159"/>
      <c r="G47" s="159"/>
      <c r="H47" s="166" t="s">
        <v>416</v>
      </c>
      <c r="I47" s="167"/>
      <c r="J47" s="168"/>
      <c r="K47" s="627">
        <v>0</v>
      </c>
      <c r="L47" s="186">
        <v>0</v>
      </c>
      <c r="M47" s="170"/>
      <c r="N47" s="253">
        <v>0</v>
      </c>
      <c r="O47" s="371"/>
    </row>
    <row r="48" spans="1:15" ht="12.75">
      <c r="A48" s="159"/>
      <c r="B48" s="159"/>
      <c r="C48" s="159"/>
      <c r="D48" s="159"/>
      <c r="E48" s="159"/>
      <c r="F48" s="159"/>
      <c r="G48" s="159"/>
      <c r="H48" s="175"/>
      <c r="I48" s="175"/>
      <c r="J48" s="175"/>
      <c r="K48" s="629"/>
      <c r="L48" s="222"/>
      <c r="M48" s="620"/>
      <c r="N48" s="256"/>
      <c r="O48" s="372"/>
    </row>
    <row r="49" spans="1:15" ht="12.75">
      <c r="A49" s="160"/>
      <c r="B49" s="160"/>
      <c r="C49" s="160"/>
      <c r="D49" s="160"/>
      <c r="E49" s="160"/>
      <c r="F49" s="160"/>
      <c r="G49" s="160"/>
      <c r="H49" s="161" t="s">
        <v>417</v>
      </c>
      <c r="I49" s="161"/>
      <c r="J49" s="161"/>
      <c r="K49" s="618"/>
      <c r="L49" s="220"/>
      <c r="M49" s="618"/>
      <c r="N49" s="251"/>
      <c r="O49" s="368"/>
    </row>
    <row r="50" spans="1:15" ht="12.75">
      <c r="A50" s="159"/>
      <c r="B50" s="159"/>
      <c r="C50" s="159"/>
      <c r="D50" s="159"/>
      <c r="E50" s="159"/>
      <c r="F50" s="159"/>
      <c r="G50" s="159"/>
      <c r="H50" s="166" t="s">
        <v>418</v>
      </c>
      <c r="I50" s="167"/>
      <c r="J50" s="168"/>
      <c r="K50" s="627">
        <f>K32</f>
        <v>2508610</v>
      </c>
      <c r="L50" s="169">
        <f>L32</f>
        <v>10181750</v>
      </c>
      <c r="M50" s="169">
        <f>M32</f>
        <v>8534380</v>
      </c>
      <c r="N50" s="254">
        <f>N32</f>
        <v>2861273</v>
      </c>
      <c r="O50" s="373">
        <f>N50/M50</f>
        <v>0.3352643074247924</v>
      </c>
    </row>
    <row r="51" spans="1:15" ht="12.75">
      <c r="A51" s="159"/>
      <c r="B51" s="159"/>
      <c r="C51" s="159"/>
      <c r="D51" s="159"/>
      <c r="E51" s="159"/>
      <c r="F51" s="159"/>
      <c r="G51" s="159"/>
      <c r="H51" s="167" t="s">
        <v>419</v>
      </c>
      <c r="I51" s="176"/>
      <c r="J51" s="176"/>
      <c r="K51" s="630">
        <f>K38</f>
        <v>2548336</v>
      </c>
      <c r="L51" s="169">
        <f>L38</f>
        <v>10181750</v>
      </c>
      <c r="M51" s="169">
        <f>M38</f>
        <v>8534380</v>
      </c>
      <c r="N51" s="254">
        <f>N38</f>
        <v>2654940</v>
      </c>
      <c r="O51" s="373">
        <f>N51/M51</f>
        <v>0.31108762440856863</v>
      </c>
    </row>
    <row r="52" spans="1:15" s="153" customFormat="1" ht="12.75">
      <c r="A52" s="162"/>
      <c r="B52" s="162"/>
      <c r="C52" s="162"/>
      <c r="D52" s="162"/>
      <c r="E52" s="162"/>
      <c r="F52" s="162"/>
      <c r="G52" s="162"/>
      <c r="H52" s="177" t="s">
        <v>420</v>
      </c>
      <c r="I52" s="178"/>
      <c r="J52" s="178"/>
      <c r="K52" s="631">
        <f>K50-K51+K47</f>
        <v>-39726</v>
      </c>
      <c r="L52" s="179">
        <f>L50-L51+L47</f>
        <v>0</v>
      </c>
      <c r="M52" s="179">
        <f>M50-M51+M47</f>
        <v>0</v>
      </c>
      <c r="N52" s="257">
        <f>N50-N51+N47</f>
        <v>206333</v>
      </c>
      <c r="O52" s="373"/>
    </row>
    <row r="53" spans="1:15" s="153" customFormat="1" ht="12.75">
      <c r="A53" s="162"/>
      <c r="B53" s="162"/>
      <c r="C53" s="162"/>
      <c r="D53" s="162"/>
      <c r="E53" s="162"/>
      <c r="F53" s="162"/>
      <c r="G53" s="162"/>
      <c r="H53" s="180"/>
      <c r="I53" s="180"/>
      <c r="J53" s="180"/>
      <c r="K53" s="620"/>
      <c r="L53" s="222"/>
      <c r="M53" s="620"/>
      <c r="N53" s="256"/>
      <c r="O53" s="374"/>
    </row>
    <row r="54" spans="1:11" ht="12.75">
      <c r="A54" s="159" t="s">
        <v>421</v>
      </c>
      <c r="B54" s="159"/>
      <c r="C54" s="159"/>
      <c r="D54" s="159"/>
      <c r="E54" s="159"/>
      <c r="F54" s="159"/>
      <c r="G54" s="159"/>
      <c r="H54" s="159"/>
      <c r="I54" s="159"/>
      <c r="J54" s="159"/>
      <c r="K54" s="576"/>
    </row>
    <row r="55" spans="1:11" ht="8.2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576"/>
    </row>
    <row r="56" spans="1:11" ht="9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576"/>
    </row>
    <row r="57" spans="1:11" ht="12.75">
      <c r="A57" s="154" t="s">
        <v>535</v>
      </c>
      <c r="B57" s="159"/>
      <c r="C57" s="159"/>
      <c r="D57" s="159"/>
      <c r="E57" s="159"/>
      <c r="F57" s="159"/>
      <c r="G57" s="159"/>
      <c r="H57" s="159"/>
      <c r="I57" s="159"/>
      <c r="J57" s="159"/>
      <c r="K57" s="576"/>
    </row>
    <row r="58" spans="1:11" ht="12.75">
      <c r="A58" s="154" t="s">
        <v>560</v>
      </c>
      <c r="B58" s="159"/>
      <c r="C58" s="159"/>
      <c r="D58" s="159"/>
      <c r="E58" s="159"/>
      <c r="F58" s="159"/>
      <c r="G58" s="159"/>
      <c r="H58" s="159"/>
      <c r="I58" s="159"/>
      <c r="J58" s="159"/>
      <c r="K58" s="576"/>
    </row>
    <row r="59" spans="2:11" ht="12.75">
      <c r="B59" s="159"/>
      <c r="C59" s="159"/>
      <c r="D59" s="159"/>
      <c r="E59" s="159"/>
      <c r="F59" s="159"/>
      <c r="G59" s="159"/>
      <c r="H59" s="159"/>
      <c r="I59" s="159"/>
      <c r="J59" s="159"/>
      <c r="K59" s="576"/>
    </row>
    <row r="60" spans="1:15" ht="22.5" customHeight="1">
      <c r="A60" s="157"/>
      <c r="B60" s="158"/>
      <c r="C60" s="158"/>
      <c r="D60" s="158"/>
      <c r="E60" s="158"/>
      <c r="F60" s="158"/>
      <c r="G60" s="158"/>
      <c r="H60" s="387" t="s">
        <v>422</v>
      </c>
      <c r="I60" s="388"/>
      <c r="J60" s="388"/>
      <c r="K60" s="641" t="s">
        <v>611</v>
      </c>
      <c r="L60" s="641" t="s">
        <v>580</v>
      </c>
      <c r="M60" s="643" t="s">
        <v>581</v>
      </c>
      <c r="N60" s="645" t="s">
        <v>612</v>
      </c>
      <c r="O60" s="636" t="s">
        <v>551</v>
      </c>
    </row>
    <row r="61" spans="1:15" ht="12.75">
      <c r="A61" s="157"/>
      <c r="B61" s="158"/>
      <c r="C61" s="158"/>
      <c r="D61" s="158"/>
      <c r="E61" s="158"/>
      <c r="F61" s="158"/>
      <c r="G61" s="158"/>
      <c r="H61" s="394"/>
      <c r="I61" s="393"/>
      <c r="J61" s="393"/>
      <c r="K61" s="642"/>
      <c r="L61" s="642"/>
      <c r="M61" s="644"/>
      <c r="N61" s="646"/>
      <c r="O61" s="637"/>
    </row>
    <row r="62" spans="1:15" ht="12.75">
      <c r="A62" s="159" t="s">
        <v>406</v>
      </c>
      <c r="B62" s="159"/>
      <c r="C62" s="159"/>
      <c r="D62" s="159"/>
      <c r="E62" s="159"/>
      <c r="F62" s="159"/>
      <c r="G62" s="159"/>
      <c r="H62" s="390"/>
      <c r="I62" s="391" t="s">
        <v>423</v>
      </c>
      <c r="J62" s="392"/>
      <c r="K62" s="395">
        <v>1</v>
      </c>
      <c r="L62" s="395">
        <v>2</v>
      </c>
      <c r="M62" s="621">
        <v>3</v>
      </c>
      <c r="N62" s="398">
        <v>4</v>
      </c>
      <c r="O62" s="435" t="s">
        <v>602</v>
      </c>
    </row>
    <row r="63" spans="1:15" ht="12.75">
      <c r="A63" s="159">
        <v>1</v>
      </c>
      <c r="B63" s="159">
        <v>2</v>
      </c>
      <c r="C63" s="159">
        <v>3</v>
      </c>
      <c r="D63" s="159">
        <v>4</v>
      </c>
      <c r="E63" s="159">
        <v>5</v>
      </c>
      <c r="F63" s="159">
        <v>6</v>
      </c>
      <c r="G63" s="159">
        <v>7</v>
      </c>
      <c r="H63" s="160" t="s">
        <v>407</v>
      </c>
      <c r="I63" s="160"/>
      <c r="J63" s="160"/>
      <c r="K63" s="622"/>
      <c r="L63" s="224"/>
      <c r="M63" s="622"/>
      <c r="N63" s="258"/>
      <c r="O63" s="375"/>
    </row>
    <row r="64" spans="1:15" ht="12.75">
      <c r="A64" s="182"/>
      <c r="B64" s="183"/>
      <c r="C64" s="183"/>
      <c r="D64" s="183"/>
      <c r="E64" s="183"/>
      <c r="F64" s="183"/>
      <c r="G64" s="183"/>
      <c r="H64" s="184">
        <v>6</v>
      </c>
      <c r="I64" s="184" t="s">
        <v>424</v>
      </c>
      <c r="J64" s="184"/>
      <c r="K64" s="623">
        <f>K65+K71+K88+K91+K95</f>
        <v>2508610</v>
      </c>
      <c r="L64" s="185">
        <f>L65+L71+L88+L91</f>
        <v>10171750</v>
      </c>
      <c r="M64" s="623">
        <f>M65+M71+M88+M91</f>
        <v>8509380</v>
      </c>
      <c r="N64" s="259">
        <f>N65+N71+N88+N91</f>
        <v>2860618</v>
      </c>
      <c r="O64" s="376">
        <f>N64/M64</f>
        <v>0.3361723180772277</v>
      </c>
    </row>
    <row r="65" spans="2:15" ht="12.75">
      <c r="B65" s="159"/>
      <c r="C65" s="159"/>
      <c r="D65" s="159"/>
      <c r="E65" s="159"/>
      <c r="F65" s="159"/>
      <c r="G65" s="159"/>
      <c r="H65" s="171">
        <v>61</v>
      </c>
      <c r="I65" s="171" t="s">
        <v>425</v>
      </c>
      <c r="J65" s="171"/>
      <c r="K65" s="174">
        <f>K66+K67+K68+K69</f>
        <v>278367</v>
      </c>
      <c r="L65" s="223">
        <f>L66+L67+L68+L69</f>
        <v>616050</v>
      </c>
      <c r="M65" s="174">
        <f>M66+M67+M68+M69</f>
        <v>608680</v>
      </c>
      <c r="N65" s="260">
        <f>N66+N67+N68+N69</f>
        <v>317771</v>
      </c>
      <c r="O65" s="377">
        <f>N65/M65</f>
        <v>0.5220657816915292</v>
      </c>
    </row>
    <row r="66" spans="2:15" ht="12.75">
      <c r="B66" s="159"/>
      <c r="C66" s="159"/>
      <c r="D66" s="159"/>
      <c r="E66" s="159"/>
      <c r="F66" s="159"/>
      <c r="G66" s="159"/>
      <c r="H66" s="166">
        <v>611</v>
      </c>
      <c r="I66" s="166" t="s">
        <v>426</v>
      </c>
      <c r="J66" s="166"/>
      <c r="K66" s="169">
        <v>214288</v>
      </c>
      <c r="L66" s="189">
        <v>522000</v>
      </c>
      <c r="M66" s="170">
        <v>513680</v>
      </c>
      <c r="N66" s="253">
        <v>272823</v>
      </c>
      <c r="O66" s="377">
        <f aca="true" t="shared" si="1" ref="O66:O96">N66/M66</f>
        <v>0.5311147017598505</v>
      </c>
    </row>
    <row r="67" spans="2:15" ht="12.75" hidden="1">
      <c r="B67" s="159"/>
      <c r="C67" s="159"/>
      <c r="D67" s="159"/>
      <c r="E67" s="159"/>
      <c r="F67" s="159"/>
      <c r="G67" s="159"/>
      <c r="H67" s="166">
        <v>612</v>
      </c>
      <c r="I67" s="166" t="s">
        <v>427</v>
      </c>
      <c r="J67" s="166"/>
      <c r="K67" s="169">
        <v>0</v>
      </c>
      <c r="L67" s="189">
        <v>0</v>
      </c>
      <c r="M67" s="170">
        <v>0</v>
      </c>
      <c r="N67" s="253">
        <v>0</v>
      </c>
      <c r="O67" s="377" t="e">
        <f t="shared" si="1"/>
        <v>#DIV/0!</v>
      </c>
    </row>
    <row r="68" spans="2:15" ht="12.75">
      <c r="B68" s="159"/>
      <c r="C68" s="159"/>
      <c r="D68" s="159"/>
      <c r="E68" s="159"/>
      <c r="F68" s="159"/>
      <c r="G68" s="159"/>
      <c r="H68" s="166">
        <v>613</v>
      </c>
      <c r="I68" s="166" t="s">
        <v>428</v>
      </c>
      <c r="J68" s="166"/>
      <c r="K68" s="169">
        <v>42714</v>
      </c>
      <c r="L68" s="189">
        <v>14050</v>
      </c>
      <c r="M68" s="170">
        <v>15000</v>
      </c>
      <c r="N68" s="253">
        <v>0</v>
      </c>
      <c r="O68" s="377">
        <f t="shared" si="1"/>
        <v>0</v>
      </c>
    </row>
    <row r="69" spans="2:15" ht="12.75">
      <c r="B69" s="159"/>
      <c r="C69" s="159"/>
      <c r="D69" s="159"/>
      <c r="E69" s="159"/>
      <c r="F69" s="159"/>
      <c r="G69" s="159"/>
      <c r="H69" s="166">
        <v>614</v>
      </c>
      <c r="I69" s="166" t="s">
        <v>429</v>
      </c>
      <c r="J69" s="166"/>
      <c r="K69" s="169">
        <v>21365</v>
      </c>
      <c r="L69" s="189">
        <v>80000</v>
      </c>
      <c r="M69" s="170">
        <v>80000</v>
      </c>
      <c r="N69" s="253">
        <v>44948</v>
      </c>
      <c r="O69" s="377">
        <f t="shared" si="1"/>
        <v>0.56185</v>
      </c>
    </row>
    <row r="70" spans="2:15" ht="12.75" hidden="1">
      <c r="B70" s="159"/>
      <c r="C70" s="159"/>
      <c r="D70" s="159"/>
      <c r="E70" s="159"/>
      <c r="F70" s="159"/>
      <c r="G70" s="159"/>
      <c r="H70" s="166">
        <v>616</v>
      </c>
      <c r="I70" s="166" t="s">
        <v>430</v>
      </c>
      <c r="J70" s="166"/>
      <c r="K70" s="169"/>
      <c r="L70" s="186"/>
      <c r="M70" s="170"/>
      <c r="N70" s="253"/>
      <c r="O70" s="377" t="e">
        <f t="shared" si="1"/>
        <v>#DIV/0!</v>
      </c>
    </row>
    <row r="71" spans="2:15" ht="12.75">
      <c r="B71" s="159"/>
      <c r="C71" s="159"/>
      <c r="D71" s="159"/>
      <c r="E71" s="159"/>
      <c r="F71" s="159"/>
      <c r="G71" s="159"/>
      <c r="H71" s="171">
        <v>63</v>
      </c>
      <c r="I71" s="172" t="s">
        <v>431</v>
      </c>
      <c r="J71" s="173"/>
      <c r="K71" s="628">
        <f>K72+K73+K74+K75+K76+K77+K78+K79+K80+K82+K83+K84+K85+K86+K87+K81</f>
        <v>1895622</v>
      </c>
      <c r="L71" s="174">
        <f>L72+L73+L74+L75+L76+L77+L78+L79+L80+L82+L83+L84+L85+L86+L87+L81</f>
        <v>8905200</v>
      </c>
      <c r="M71" s="174">
        <f>M72+M73+M74+M75+M76+M77+M78+M79+M80+M82+M83+M84+M85+M86+M87+M81</f>
        <v>7250200</v>
      </c>
      <c r="N71" s="260">
        <f>N72+N73+N74+N75+N76+N77+N78+N79+N80+N82+N83+N84+N85+N86+N87+N81</f>
        <v>2259736</v>
      </c>
      <c r="O71" s="377">
        <f t="shared" si="1"/>
        <v>0.3116791260930733</v>
      </c>
    </row>
    <row r="72" spans="2:15" ht="12.75">
      <c r="B72" s="159"/>
      <c r="C72" s="159"/>
      <c r="D72" s="159"/>
      <c r="E72" s="159"/>
      <c r="F72" s="159"/>
      <c r="G72" s="159"/>
      <c r="H72" s="166">
        <v>633</v>
      </c>
      <c r="I72" s="187" t="s">
        <v>432</v>
      </c>
      <c r="J72" s="166"/>
      <c r="K72" s="169">
        <v>1671684</v>
      </c>
      <c r="L72" s="189">
        <v>3694000</v>
      </c>
      <c r="M72" s="170">
        <v>4500000</v>
      </c>
      <c r="N72" s="253">
        <v>2171027</v>
      </c>
      <c r="O72" s="377">
        <f t="shared" si="1"/>
        <v>0.48245044444444446</v>
      </c>
    </row>
    <row r="73" spans="2:15" ht="12.75">
      <c r="B73" s="159"/>
      <c r="C73" s="159"/>
      <c r="D73" s="159"/>
      <c r="E73" s="159"/>
      <c r="F73" s="159"/>
      <c r="G73" s="159"/>
      <c r="H73" s="166">
        <v>633</v>
      </c>
      <c r="I73" s="166" t="s">
        <v>546</v>
      </c>
      <c r="J73" s="166"/>
      <c r="K73" s="169">
        <v>0</v>
      </c>
      <c r="L73" s="189">
        <v>626000</v>
      </c>
      <c r="M73" s="170">
        <v>0</v>
      </c>
      <c r="N73" s="253">
        <v>0</v>
      </c>
      <c r="O73" s="377" t="e">
        <f t="shared" si="1"/>
        <v>#DIV/0!</v>
      </c>
    </row>
    <row r="74" spans="2:15" ht="12.75">
      <c r="B74" s="159"/>
      <c r="C74" s="159"/>
      <c r="D74" s="159"/>
      <c r="E74" s="159"/>
      <c r="F74" s="159"/>
      <c r="G74" s="159"/>
      <c r="H74" s="166">
        <v>633</v>
      </c>
      <c r="I74" s="166" t="s">
        <v>433</v>
      </c>
      <c r="J74" s="166"/>
      <c r="K74" s="169">
        <v>0</v>
      </c>
      <c r="L74" s="189">
        <v>1200000</v>
      </c>
      <c r="M74" s="170">
        <v>900000</v>
      </c>
      <c r="N74" s="253">
        <v>0</v>
      </c>
      <c r="O74" s="377">
        <f t="shared" si="1"/>
        <v>0</v>
      </c>
    </row>
    <row r="75" spans="2:15" ht="12.75">
      <c r="B75" s="159"/>
      <c r="C75" s="159"/>
      <c r="D75" s="159"/>
      <c r="E75" s="159"/>
      <c r="F75" s="159"/>
      <c r="G75" s="159"/>
      <c r="H75" s="166">
        <v>633</v>
      </c>
      <c r="I75" s="166" t="s">
        <v>434</v>
      </c>
      <c r="J75" s="166"/>
      <c r="K75" s="169">
        <v>0</v>
      </c>
      <c r="L75" s="189">
        <v>8000</v>
      </c>
      <c r="M75" s="170">
        <v>8000</v>
      </c>
      <c r="N75" s="253">
        <v>0</v>
      </c>
      <c r="O75" s="377">
        <f t="shared" si="1"/>
        <v>0</v>
      </c>
    </row>
    <row r="76" spans="2:15" ht="12.75" hidden="1">
      <c r="B76" s="159"/>
      <c r="C76" s="159"/>
      <c r="D76" s="159"/>
      <c r="E76" s="159"/>
      <c r="F76" s="159"/>
      <c r="G76" s="159"/>
      <c r="H76" s="166">
        <v>633</v>
      </c>
      <c r="I76" s="166" t="s">
        <v>506</v>
      </c>
      <c r="J76" s="166"/>
      <c r="K76" s="169">
        <v>0</v>
      </c>
      <c r="L76" s="189">
        <v>0</v>
      </c>
      <c r="M76" s="170">
        <v>0</v>
      </c>
      <c r="N76" s="253">
        <v>0</v>
      </c>
      <c r="O76" s="377" t="e">
        <f t="shared" si="1"/>
        <v>#DIV/0!</v>
      </c>
    </row>
    <row r="77" spans="2:15" ht="12.75">
      <c r="B77" s="159"/>
      <c r="C77" s="159"/>
      <c r="D77" s="159"/>
      <c r="E77" s="159"/>
      <c r="F77" s="159"/>
      <c r="G77" s="159"/>
      <c r="H77" s="166">
        <v>633</v>
      </c>
      <c r="I77" s="166" t="s">
        <v>530</v>
      </c>
      <c r="J77" s="166"/>
      <c r="K77" s="169">
        <v>59688</v>
      </c>
      <c r="L77" s="189">
        <v>0</v>
      </c>
      <c r="M77" s="170">
        <v>0</v>
      </c>
      <c r="N77" s="253">
        <v>0</v>
      </c>
      <c r="O77" s="377" t="e">
        <f t="shared" si="1"/>
        <v>#DIV/0!</v>
      </c>
    </row>
    <row r="78" spans="2:15" ht="12.75">
      <c r="B78" s="159"/>
      <c r="C78" s="159"/>
      <c r="D78" s="159"/>
      <c r="E78" s="159"/>
      <c r="F78" s="159"/>
      <c r="G78" s="159"/>
      <c r="H78" s="166">
        <v>633</v>
      </c>
      <c r="I78" s="166" t="s">
        <v>435</v>
      </c>
      <c r="J78" s="166"/>
      <c r="K78" s="169">
        <v>114250</v>
      </c>
      <c r="L78" s="189">
        <v>650000</v>
      </c>
      <c r="M78" s="170">
        <v>650000</v>
      </c>
      <c r="N78" s="253">
        <v>950</v>
      </c>
      <c r="O78" s="377">
        <f t="shared" si="1"/>
        <v>0.0014615384615384616</v>
      </c>
    </row>
    <row r="79" spans="2:15" ht="12.75" hidden="1">
      <c r="B79" s="159"/>
      <c r="C79" s="159"/>
      <c r="D79" s="159"/>
      <c r="E79" s="159"/>
      <c r="F79" s="159"/>
      <c r="G79" s="159"/>
      <c r="H79" s="166">
        <v>634</v>
      </c>
      <c r="I79" s="166" t="s">
        <v>436</v>
      </c>
      <c r="J79" s="166"/>
      <c r="K79" s="169">
        <v>0</v>
      </c>
      <c r="L79" s="189">
        <v>0</v>
      </c>
      <c r="M79" s="170">
        <v>0</v>
      </c>
      <c r="N79" s="253">
        <v>0</v>
      </c>
      <c r="O79" s="377" t="e">
        <f t="shared" si="1"/>
        <v>#DIV/0!</v>
      </c>
    </row>
    <row r="80" spans="2:15" ht="12.75">
      <c r="B80" s="159"/>
      <c r="C80" s="159"/>
      <c r="D80" s="159"/>
      <c r="E80" s="159"/>
      <c r="F80" s="159"/>
      <c r="G80" s="159"/>
      <c r="H80" s="166">
        <v>634</v>
      </c>
      <c r="I80" s="187" t="s">
        <v>526</v>
      </c>
      <c r="J80" s="166"/>
      <c r="K80" s="169">
        <v>0</v>
      </c>
      <c r="L80" s="189">
        <v>0</v>
      </c>
      <c r="M80" s="170">
        <v>0</v>
      </c>
      <c r="N80" s="253">
        <v>0</v>
      </c>
      <c r="O80" s="377" t="e">
        <f t="shared" si="1"/>
        <v>#DIV/0!</v>
      </c>
    </row>
    <row r="81" spans="2:15" ht="12.75">
      <c r="B81" s="159"/>
      <c r="C81" s="159"/>
      <c r="D81" s="159"/>
      <c r="E81" s="159"/>
      <c r="F81" s="159"/>
      <c r="G81" s="159"/>
      <c r="H81" s="166">
        <v>634</v>
      </c>
      <c r="I81" s="187" t="s">
        <v>548</v>
      </c>
      <c r="J81" s="166"/>
      <c r="K81" s="169">
        <v>0</v>
      </c>
      <c r="L81" s="189">
        <v>2000000</v>
      </c>
      <c r="M81" s="170">
        <v>200000</v>
      </c>
      <c r="N81" s="253">
        <v>0</v>
      </c>
      <c r="O81" s="377">
        <f t="shared" si="1"/>
        <v>0</v>
      </c>
    </row>
    <row r="82" spans="2:15" ht="12.75">
      <c r="B82" s="159"/>
      <c r="C82" s="159"/>
      <c r="D82" s="159"/>
      <c r="E82" s="159"/>
      <c r="F82" s="159"/>
      <c r="G82" s="159"/>
      <c r="H82" s="166">
        <v>634</v>
      </c>
      <c r="I82" s="166" t="s">
        <v>437</v>
      </c>
      <c r="J82" s="166"/>
      <c r="K82" s="169">
        <v>50000</v>
      </c>
      <c r="L82" s="189">
        <v>500000</v>
      </c>
      <c r="M82" s="170">
        <v>340000</v>
      </c>
      <c r="N82" s="253">
        <v>0</v>
      </c>
      <c r="O82" s="377">
        <f t="shared" si="1"/>
        <v>0</v>
      </c>
    </row>
    <row r="83" spans="2:15" ht="12.75">
      <c r="B83" s="159"/>
      <c r="C83" s="159"/>
      <c r="D83" s="159"/>
      <c r="E83" s="159"/>
      <c r="F83" s="159"/>
      <c r="G83" s="159"/>
      <c r="H83" s="166">
        <v>634</v>
      </c>
      <c r="I83" s="166" t="s">
        <v>527</v>
      </c>
      <c r="J83" s="166"/>
      <c r="K83" s="169">
        <v>0</v>
      </c>
      <c r="L83" s="189">
        <v>100000</v>
      </c>
      <c r="M83" s="170">
        <v>200000</v>
      </c>
      <c r="N83" s="253">
        <v>0</v>
      </c>
      <c r="O83" s="377">
        <f t="shared" si="1"/>
        <v>0</v>
      </c>
    </row>
    <row r="84" spans="2:15" ht="12.75">
      <c r="B84" s="159"/>
      <c r="C84" s="159"/>
      <c r="D84" s="159"/>
      <c r="E84" s="159"/>
      <c r="F84" s="159"/>
      <c r="G84" s="159"/>
      <c r="H84" s="166">
        <v>634</v>
      </c>
      <c r="I84" s="187" t="s">
        <v>438</v>
      </c>
      <c r="J84" s="166"/>
      <c r="K84" s="169">
        <v>0</v>
      </c>
      <c r="L84" s="189">
        <v>0</v>
      </c>
      <c r="M84" s="170">
        <v>200000</v>
      </c>
      <c r="N84" s="253">
        <v>0</v>
      </c>
      <c r="O84" s="377">
        <f t="shared" si="1"/>
        <v>0</v>
      </c>
    </row>
    <row r="85" spans="2:15" ht="12.75">
      <c r="B85" s="159"/>
      <c r="C85" s="159"/>
      <c r="D85" s="159"/>
      <c r="E85" s="159"/>
      <c r="F85" s="159"/>
      <c r="G85" s="159"/>
      <c r="H85" s="166">
        <v>634</v>
      </c>
      <c r="I85" s="166" t="s">
        <v>439</v>
      </c>
      <c r="J85" s="166"/>
      <c r="K85" s="169">
        <v>0</v>
      </c>
      <c r="L85" s="189">
        <v>125000</v>
      </c>
      <c r="M85" s="170">
        <v>250000</v>
      </c>
      <c r="N85" s="253">
        <v>87759</v>
      </c>
      <c r="O85" s="377">
        <f t="shared" si="1"/>
        <v>0.351036</v>
      </c>
    </row>
    <row r="86" spans="2:15" ht="12.75">
      <c r="B86" s="159"/>
      <c r="C86" s="159"/>
      <c r="D86" s="159"/>
      <c r="E86" s="159"/>
      <c r="F86" s="159"/>
      <c r="G86" s="159"/>
      <c r="H86" s="166">
        <v>634</v>
      </c>
      <c r="I86" s="166" t="s">
        <v>440</v>
      </c>
      <c r="J86" s="166"/>
      <c r="K86" s="169">
        <v>0</v>
      </c>
      <c r="L86" s="189">
        <v>2200</v>
      </c>
      <c r="M86" s="170">
        <v>2200</v>
      </c>
      <c r="N86" s="253">
        <v>0</v>
      </c>
      <c r="O86" s="377">
        <f t="shared" si="1"/>
        <v>0</v>
      </c>
    </row>
    <row r="87" spans="2:15" ht="12.75" hidden="1">
      <c r="B87" s="159"/>
      <c r="C87" s="159"/>
      <c r="D87" s="159"/>
      <c r="E87" s="159"/>
      <c r="F87" s="159"/>
      <c r="G87" s="159"/>
      <c r="H87" s="166">
        <v>634</v>
      </c>
      <c r="I87" s="166" t="s">
        <v>547</v>
      </c>
      <c r="J87" s="166"/>
      <c r="K87" s="169">
        <v>0</v>
      </c>
      <c r="L87" s="189">
        <v>0</v>
      </c>
      <c r="M87" s="170">
        <v>0</v>
      </c>
      <c r="N87" s="253">
        <v>0</v>
      </c>
      <c r="O87" s="377" t="e">
        <f t="shared" si="1"/>
        <v>#DIV/0!</v>
      </c>
    </row>
    <row r="88" spans="2:15" ht="12.75">
      <c r="B88" s="159"/>
      <c r="C88" s="159"/>
      <c r="D88" s="159"/>
      <c r="E88" s="159"/>
      <c r="F88" s="159"/>
      <c r="G88" s="159"/>
      <c r="H88" s="171">
        <v>64</v>
      </c>
      <c r="I88" s="171" t="s">
        <v>441</v>
      </c>
      <c r="J88" s="171"/>
      <c r="K88" s="174">
        <f>K89+K90</f>
        <v>176282</v>
      </c>
      <c r="L88" s="186">
        <f>L89+L90</f>
        <v>320500</v>
      </c>
      <c r="M88" s="619">
        <f>M89+M90</f>
        <v>320500</v>
      </c>
      <c r="N88" s="252">
        <f>N89+N90</f>
        <v>182744</v>
      </c>
      <c r="O88" s="377">
        <f t="shared" si="1"/>
        <v>0.5701840873634946</v>
      </c>
    </row>
    <row r="89" spans="2:15" ht="12.75">
      <c r="B89" s="159"/>
      <c r="C89" s="159"/>
      <c r="D89" s="159"/>
      <c r="E89" s="159"/>
      <c r="F89" s="159"/>
      <c r="G89" s="159"/>
      <c r="H89" s="166">
        <v>641</v>
      </c>
      <c r="I89" s="166" t="s">
        <v>442</v>
      </c>
      <c r="J89" s="166"/>
      <c r="K89" s="169">
        <v>0</v>
      </c>
      <c r="L89" s="189">
        <v>500</v>
      </c>
      <c r="M89" s="170">
        <v>500</v>
      </c>
      <c r="N89" s="253">
        <v>0</v>
      </c>
      <c r="O89" s="377">
        <f t="shared" si="1"/>
        <v>0</v>
      </c>
    </row>
    <row r="90" spans="2:15" ht="12.75">
      <c r="B90" s="159"/>
      <c r="C90" s="159"/>
      <c r="D90" s="159"/>
      <c r="E90" s="159"/>
      <c r="F90" s="159"/>
      <c r="G90" s="159"/>
      <c r="H90" s="166">
        <v>642</v>
      </c>
      <c r="I90" s="166" t="s">
        <v>443</v>
      </c>
      <c r="J90" s="166"/>
      <c r="K90" s="169">
        <v>176282</v>
      </c>
      <c r="L90" s="189">
        <v>320000</v>
      </c>
      <c r="M90" s="170">
        <v>320000</v>
      </c>
      <c r="N90" s="253">
        <v>182744</v>
      </c>
      <c r="O90" s="377">
        <f t="shared" si="1"/>
        <v>0.571075</v>
      </c>
    </row>
    <row r="91" spans="2:15" ht="12.75">
      <c r="B91" s="159"/>
      <c r="C91" s="159"/>
      <c r="D91" s="159"/>
      <c r="E91" s="159"/>
      <c r="F91" s="159"/>
      <c r="G91" s="159"/>
      <c r="H91" s="171">
        <v>65</v>
      </c>
      <c r="I91" s="171" t="s">
        <v>444</v>
      </c>
      <c r="J91" s="171"/>
      <c r="K91" s="174">
        <f>K92+K93+K94</f>
        <v>116164</v>
      </c>
      <c r="L91" s="186">
        <f>L92+L93+L94</f>
        <v>330000</v>
      </c>
      <c r="M91" s="619">
        <f>M92+M93+M94</f>
        <v>330000</v>
      </c>
      <c r="N91" s="252">
        <f>N92+N93+N94</f>
        <v>100367</v>
      </c>
      <c r="O91" s="377">
        <f t="shared" si="1"/>
        <v>0.30414242424242427</v>
      </c>
    </row>
    <row r="92" spans="2:15" ht="12.75">
      <c r="B92" s="159"/>
      <c r="C92" s="159"/>
      <c r="D92" s="159"/>
      <c r="E92" s="159"/>
      <c r="F92" s="159"/>
      <c r="G92" s="159"/>
      <c r="H92" s="166">
        <v>651</v>
      </c>
      <c r="I92" s="166" t="s">
        <v>445</v>
      </c>
      <c r="J92" s="166"/>
      <c r="K92" s="169">
        <v>24297</v>
      </c>
      <c r="L92" s="189">
        <v>30000</v>
      </c>
      <c r="M92" s="170">
        <v>30000</v>
      </c>
      <c r="N92" s="253">
        <v>14590</v>
      </c>
      <c r="O92" s="377">
        <f t="shared" si="1"/>
        <v>0.48633333333333334</v>
      </c>
    </row>
    <row r="93" spans="2:15" ht="12.75">
      <c r="B93" s="159"/>
      <c r="C93" s="159"/>
      <c r="D93" s="159"/>
      <c r="E93" s="159"/>
      <c r="F93" s="159"/>
      <c r="G93" s="159"/>
      <c r="H93" s="166">
        <v>652</v>
      </c>
      <c r="I93" s="166" t="s">
        <v>446</v>
      </c>
      <c r="J93" s="166"/>
      <c r="K93" s="169">
        <v>2908</v>
      </c>
      <c r="L93" s="189">
        <v>50000</v>
      </c>
      <c r="M93" s="170">
        <v>50000</v>
      </c>
      <c r="N93" s="253">
        <v>3998</v>
      </c>
      <c r="O93" s="377">
        <f t="shared" si="1"/>
        <v>0.07996</v>
      </c>
    </row>
    <row r="94" spans="2:15" ht="12.75">
      <c r="B94" s="159"/>
      <c r="C94" s="159"/>
      <c r="D94" s="159"/>
      <c r="E94" s="159"/>
      <c r="F94" s="159"/>
      <c r="G94" s="159"/>
      <c r="H94" s="166">
        <v>653</v>
      </c>
      <c r="I94" s="166" t="s">
        <v>447</v>
      </c>
      <c r="J94" s="166"/>
      <c r="K94" s="169">
        <v>88959</v>
      </c>
      <c r="L94" s="189">
        <v>250000</v>
      </c>
      <c r="M94" s="170">
        <v>250000</v>
      </c>
      <c r="N94" s="253">
        <v>81779</v>
      </c>
      <c r="O94" s="377">
        <f t="shared" si="1"/>
        <v>0.327116</v>
      </c>
    </row>
    <row r="95" spans="2:15" ht="12.75">
      <c r="B95" s="159"/>
      <c r="C95" s="159"/>
      <c r="D95" s="159"/>
      <c r="E95" s="159"/>
      <c r="F95" s="159"/>
      <c r="G95" s="159"/>
      <c r="H95" s="171">
        <v>68</v>
      </c>
      <c r="I95" s="171" t="s">
        <v>448</v>
      </c>
      <c r="J95" s="171"/>
      <c r="K95" s="174">
        <f>K96</f>
        <v>42175</v>
      </c>
      <c r="L95" s="174">
        <f>L96</f>
        <v>0</v>
      </c>
      <c r="M95" s="174">
        <f>M96</f>
        <v>0</v>
      </c>
      <c r="N95" s="260">
        <f>N96</f>
        <v>0</v>
      </c>
      <c r="O95" s="377" t="e">
        <f t="shared" si="1"/>
        <v>#DIV/0!</v>
      </c>
    </row>
    <row r="96" spans="2:15" ht="12.75">
      <c r="B96" s="159"/>
      <c r="C96" s="159"/>
      <c r="D96" s="159"/>
      <c r="E96" s="159"/>
      <c r="F96" s="159"/>
      <c r="G96" s="159"/>
      <c r="H96" s="166">
        <v>683</v>
      </c>
      <c r="I96" s="166" t="s">
        <v>448</v>
      </c>
      <c r="J96" s="166"/>
      <c r="K96" s="169">
        <v>42175</v>
      </c>
      <c r="L96" s="186">
        <v>0</v>
      </c>
      <c r="M96" s="170">
        <v>0</v>
      </c>
      <c r="N96" s="253">
        <v>0</v>
      </c>
      <c r="O96" s="377" t="e">
        <f t="shared" si="1"/>
        <v>#DIV/0!</v>
      </c>
    </row>
    <row r="97" spans="1:15" ht="12.75">
      <c r="A97" s="182"/>
      <c r="B97" s="183"/>
      <c r="C97" s="183"/>
      <c r="D97" s="183"/>
      <c r="E97" s="183"/>
      <c r="F97" s="183"/>
      <c r="G97" s="183"/>
      <c r="H97" s="184">
        <v>7</v>
      </c>
      <c r="I97" s="184" t="s">
        <v>450</v>
      </c>
      <c r="J97" s="184"/>
      <c r="K97" s="623">
        <f>K100</f>
        <v>0</v>
      </c>
      <c r="L97" s="185">
        <f>L100</f>
        <v>10000</v>
      </c>
      <c r="M97" s="623">
        <f>M100</f>
        <v>25000</v>
      </c>
      <c r="N97" s="259">
        <f>N100</f>
        <v>655</v>
      </c>
      <c r="O97" s="378">
        <f>N97/M97</f>
        <v>0.0262</v>
      </c>
    </row>
    <row r="98" spans="2:15" ht="12.75" hidden="1">
      <c r="B98" s="159"/>
      <c r="C98" s="159"/>
      <c r="D98" s="159"/>
      <c r="E98" s="159"/>
      <c r="F98" s="159"/>
      <c r="G98" s="159"/>
      <c r="H98" s="171">
        <v>71</v>
      </c>
      <c r="I98" s="171" t="s">
        <v>451</v>
      </c>
      <c r="J98" s="171"/>
      <c r="K98" s="174"/>
      <c r="L98" s="186"/>
      <c r="M98" s="619"/>
      <c r="N98" s="252"/>
      <c r="O98" s="316"/>
    </row>
    <row r="99" spans="2:15" ht="12.75" hidden="1">
      <c r="B99" s="159"/>
      <c r="C99" s="159"/>
      <c r="D99" s="159"/>
      <c r="E99" s="159"/>
      <c r="F99" s="159"/>
      <c r="G99" s="159"/>
      <c r="H99" s="166">
        <v>711</v>
      </c>
      <c r="I99" s="166" t="s">
        <v>452</v>
      </c>
      <c r="J99" s="166"/>
      <c r="K99" s="169"/>
      <c r="L99" s="186"/>
      <c r="M99" s="170"/>
      <c r="N99" s="253"/>
      <c r="O99" s="316"/>
    </row>
    <row r="100" spans="2:15" ht="12.75">
      <c r="B100" s="159"/>
      <c r="C100" s="159"/>
      <c r="D100" s="159"/>
      <c r="E100" s="159"/>
      <c r="F100" s="159"/>
      <c r="G100" s="159"/>
      <c r="H100" s="171">
        <v>72</v>
      </c>
      <c r="I100" s="171" t="s">
        <v>453</v>
      </c>
      <c r="J100" s="171"/>
      <c r="K100" s="174">
        <f>K101</f>
        <v>0</v>
      </c>
      <c r="L100" s="223">
        <f>L101</f>
        <v>10000</v>
      </c>
      <c r="M100" s="174">
        <f>M101</f>
        <v>25000</v>
      </c>
      <c r="N100" s="260">
        <f>N101</f>
        <v>655</v>
      </c>
      <c r="O100" s="377">
        <f>N100/M100</f>
        <v>0.0262</v>
      </c>
    </row>
    <row r="101" spans="2:15" ht="12.75">
      <c r="B101" s="159"/>
      <c r="C101" s="159"/>
      <c r="D101" s="159"/>
      <c r="E101" s="159"/>
      <c r="F101" s="159"/>
      <c r="G101" s="159"/>
      <c r="H101" s="166">
        <v>721</v>
      </c>
      <c r="I101" s="166" t="s">
        <v>454</v>
      </c>
      <c r="J101" s="166"/>
      <c r="K101" s="169">
        <v>0</v>
      </c>
      <c r="L101" s="189">
        <v>10000</v>
      </c>
      <c r="M101" s="170">
        <v>25000</v>
      </c>
      <c r="N101" s="253">
        <v>655</v>
      </c>
      <c r="O101" s="316">
        <f>N101/M101</f>
        <v>0.0262</v>
      </c>
    </row>
    <row r="102" spans="1:15" ht="12.75">
      <c r="A102" s="182"/>
      <c r="B102" s="183"/>
      <c r="C102" s="183"/>
      <c r="D102" s="183"/>
      <c r="E102" s="183"/>
      <c r="F102" s="183"/>
      <c r="G102" s="183"/>
      <c r="H102" s="184">
        <v>3</v>
      </c>
      <c r="I102" s="184" t="s">
        <v>0</v>
      </c>
      <c r="J102" s="184"/>
      <c r="K102" s="623">
        <f>K103+K107+K113+K116+K118+K120+K122</f>
        <v>1927792</v>
      </c>
      <c r="L102" s="188">
        <f>L103+L107+L113+L116+L118+L120+L122</f>
        <v>5336250</v>
      </c>
      <c r="M102" s="623">
        <f>M103+M107+M113+M116+M118+M120+M122</f>
        <v>5909880</v>
      </c>
      <c r="N102" s="259">
        <f>N103+N107+N113+N116+N118+N120+N122</f>
        <v>2060623</v>
      </c>
      <c r="O102" s="378">
        <f>N102/M102</f>
        <v>0.34867425396116336</v>
      </c>
    </row>
    <row r="103" spans="2:15" ht="12.75">
      <c r="B103" s="159"/>
      <c r="C103" s="159"/>
      <c r="D103" s="159"/>
      <c r="E103" s="159"/>
      <c r="F103" s="159"/>
      <c r="G103" s="159"/>
      <c r="H103" s="171">
        <v>31</v>
      </c>
      <c r="I103" s="171" t="s">
        <v>2</v>
      </c>
      <c r="J103" s="171"/>
      <c r="K103" s="186">
        <f>K104+K105+K106</f>
        <v>655848</v>
      </c>
      <c r="L103" s="186">
        <f>L104+L105+L106</f>
        <v>1226250</v>
      </c>
      <c r="M103" s="619">
        <f>M104+M105+M106</f>
        <v>1336580</v>
      </c>
      <c r="N103" s="252">
        <f>N104+N105+N106</f>
        <v>596576</v>
      </c>
      <c r="O103" s="379">
        <f>N103/M103</f>
        <v>0.4463451495608194</v>
      </c>
    </row>
    <row r="104" spans="2:15" ht="12.75">
      <c r="B104" s="159"/>
      <c r="C104" s="159"/>
      <c r="D104" s="159"/>
      <c r="E104" s="159"/>
      <c r="F104" s="159"/>
      <c r="G104" s="159"/>
      <c r="H104" s="166">
        <v>311</v>
      </c>
      <c r="I104" s="167" t="s">
        <v>455</v>
      </c>
      <c r="J104" s="168"/>
      <c r="K104" s="189">
        <f>'Posebni dio'!N108+'Posebni dio'!N137+'Posebni dio'!N325+'Posebni dio'!N547</f>
        <v>552700</v>
      </c>
      <c r="L104" s="189">
        <f>'Posebni dio'!O108+'Posebni dio'!O137+'Posebni dio'!O325+'Posebni dio'!O547</f>
        <v>1010850</v>
      </c>
      <c r="M104" s="170">
        <f>'Posebni dio'!P108+'Posebni dio'!P137+'Posebni dio'!P325+'Posebni dio'!P547</f>
        <v>1081880</v>
      </c>
      <c r="N104" s="253">
        <f>'Posebni dio'!Q108+'Posebni dio'!Q137+'Posebni dio'!Q325+'Posebni dio'!Q547</f>
        <v>495673</v>
      </c>
      <c r="O104" s="379">
        <f aca="true" t="shared" si="2" ref="O104:O125">N104/M104</f>
        <v>0.4581589455392465</v>
      </c>
    </row>
    <row r="105" spans="2:15" ht="12.75">
      <c r="B105" s="159"/>
      <c r="C105" s="159"/>
      <c r="D105" s="159"/>
      <c r="E105" s="159"/>
      <c r="F105" s="159"/>
      <c r="G105" s="159"/>
      <c r="H105" s="166">
        <v>312</v>
      </c>
      <c r="I105" s="166" t="s">
        <v>3</v>
      </c>
      <c r="J105" s="166"/>
      <c r="K105" s="221">
        <f>'Posebni dio'!N111+'Posebni dio'!N141</f>
        <v>6897</v>
      </c>
      <c r="L105" s="221">
        <f>'Posebni dio'!O111+'Posebni dio'!O141</f>
        <v>52000</v>
      </c>
      <c r="M105" s="169">
        <f>'Posebni dio'!P111+'Posebni dio'!P141</f>
        <v>58500</v>
      </c>
      <c r="N105" s="254">
        <f>'Posebni dio'!Q111+'Posebni dio'!Q141</f>
        <v>13865</v>
      </c>
      <c r="O105" s="379">
        <f t="shared" si="2"/>
        <v>0.237008547008547</v>
      </c>
    </row>
    <row r="106" spans="2:15" ht="12.75">
      <c r="B106" s="159"/>
      <c r="C106" s="159"/>
      <c r="D106" s="159"/>
      <c r="E106" s="159"/>
      <c r="F106" s="159"/>
      <c r="G106" s="159"/>
      <c r="H106" s="166">
        <v>313</v>
      </c>
      <c r="I106" s="166" t="s">
        <v>4</v>
      </c>
      <c r="J106" s="166"/>
      <c r="K106" s="221">
        <f>'Posebni dio'!N113+'Posebni dio'!N148+'Posebni dio'!N327+'Posebni dio'!N549</f>
        <v>96251</v>
      </c>
      <c r="L106" s="221">
        <f>'Posebni dio'!O113+'Posebni dio'!O148+'Posebni dio'!O327+'Posebni dio'!O549</f>
        <v>163400</v>
      </c>
      <c r="M106" s="169">
        <f>'Posebni dio'!P113+'Posebni dio'!P148+'Posebni dio'!P327+'Posebni dio'!P549</f>
        <v>196200</v>
      </c>
      <c r="N106" s="254">
        <f>'Posebni dio'!Q113+'Posebni dio'!Q148+'Posebni dio'!Q327+'Posebni dio'!Q549</f>
        <v>87038</v>
      </c>
      <c r="O106" s="379">
        <f t="shared" si="2"/>
        <v>0.44361875637104997</v>
      </c>
    </row>
    <row r="107" spans="2:15" ht="12.75">
      <c r="B107" s="159"/>
      <c r="C107" s="159"/>
      <c r="D107" s="159"/>
      <c r="E107" s="159"/>
      <c r="F107" s="159"/>
      <c r="G107" s="159"/>
      <c r="H107" s="171">
        <v>32</v>
      </c>
      <c r="I107" s="171" t="s">
        <v>5</v>
      </c>
      <c r="J107" s="171"/>
      <c r="K107" s="186">
        <f>K108+K109+K110+K111+K112</f>
        <v>967591</v>
      </c>
      <c r="L107" s="186">
        <f>L108+L109+L110+L111+L112</f>
        <v>2892000</v>
      </c>
      <c r="M107" s="619">
        <f>M108+M109+M110+M111+M112</f>
        <v>3250900</v>
      </c>
      <c r="N107" s="252">
        <f>N108+N109+N110+N111+N112</f>
        <v>1142633</v>
      </c>
      <c r="O107" s="379">
        <f t="shared" si="2"/>
        <v>0.35148205112430403</v>
      </c>
    </row>
    <row r="108" spans="2:15" ht="12.75">
      <c r="B108" s="159"/>
      <c r="C108" s="159"/>
      <c r="D108" s="159"/>
      <c r="E108" s="159"/>
      <c r="F108" s="159"/>
      <c r="G108" s="159"/>
      <c r="H108" s="166">
        <v>321</v>
      </c>
      <c r="I108" s="166" t="s">
        <v>6</v>
      </c>
      <c r="J108" s="166"/>
      <c r="K108" s="221">
        <f>'Posebni dio'!N117+'Posebni dio'!N153+'Posebni dio'!N331+'Posebni dio'!N553</f>
        <v>44207</v>
      </c>
      <c r="L108" s="221">
        <f>'Posebni dio'!O117+'Posebni dio'!O153+'Posebni dio'!O331+'Posebni dio'!O553</f>
        <v>107100</v>
      </c>
      <c r="M108" s="169">
        <f>'Posebni dio'!P117+'Posebni dio'!P153+'Posebni dio'!P331+'Posebni dio'!P553</f>
        <v>111400</v>
      </c>
      <c r="N108" s="254">
        <f>'Posebni dio'!Q117+'Posebni dio'!Q153+'Posebni dio'!Q331+'Posebni dio'!Q553</f>
        <v>47960</v>
      </c>
      <c r="O108" s="379">
        <f t="shared" si="2"/>
        <v>0.4305206463195691</v>
      </c>
    </row>
    <row r="109" spans="2:15" ht="12.75">
      <c r="B109" s="159"/>
      <c r="C109" s="159"/>
      <c r="D109" s="159"/>
      <c r="E109" s="159"/>
      <c r="F109" s="159"/>
      <c r="G109" s="159"/>
      <c r="H109" s="166">
        <v>322</v>
      </c>
      <c r="I109" s="166" t="s">
        <v>456</v>
      </c>
      <c r="J109" s="166"/>
      <c r="K109" s="221">
        <f>'Posebni dio'!N45+'Posebni dio'!N67+'Posebni dio'!N79+'Posebni dio'!N91+'Posebni dio'!N158+'Posebni dio'!N334+'Posebni dio'!N353+'Posebni dio'!N471+'Posebni dio'!N555+'Posebni dio'!N309</f>
        <v>169827</v>
      </c>
      <c r="L109" s="221">
        <f>'Posebni dio'!O45+'Posebni dio'!O67+'Posebni dio'!O79+'Posebni dio'!O91+'Posebni dio'!O158+'Posebni dio'!O334+'Posebni dio'!O353+'Posebni dio'!O471+'Posebni dio'!O555+'Posebni dio'!O309</f>
        <v>570600</v>
      </c>
      <c r="M109" s="169">
        <f>'Posebni dio'!P45+'Posebni dio'!P67+'Posebni dio'!P79+'Posebni dio'!P91+'Posebni dio'!P158+'Posebni dio'!P334+'Posebni dio'!P353+'Posebni dio'!P471+'Posebni dio'!P555+'Posebni dio'!P309</f>
        <v>601500</v>
      </c>
      <c r="N109" s="254">
        <f>'Posebni dio'!Q45+'Posebni dio'!Q67+'Posebni dio'!Q79+'Posebni dio'!Q91+'Posebni dio'!Q158+'Posebni dio'!Q334+'Posebni dio'!Q353+'Posebni dio'!Q471+'Posebni dio'!Q555+'Posebni dio'!Q309</f>
        <v>207314</v>
      </c>
      <c r="O109" s="379">
        <f t="shared" si="2"/>
        <v>0.3446616791354946</v>
      </c>
    </row>
    <row r="110" spans="2:15" ht="12.75">
      <c r="B110" s="159"/>
      <c r="C110" s="159"/>
      <c r="D110" s="159"/>
      <c r="E110" s="159"/>
      <c r="F110" s="159"/>
      <c r="G110" s="159"/>
      <c r="H110" s="166">
        <v>323</v>
      </c>
      <c r="I110" s="166" t="s">
        <v>7</v>
      </c>
      <c r="J110" s="166"/>
      <c r="K110" s="170">
        <f>'Posebni dio'!N24+'Posebni dio'!N47+'Posebni dio'!N70+'Posebni dio'!N81+'Posebni dio'!N163+'Posebni dio'!N214+'Posebni dio'!N284+'Posebni dio'!N301+'Posebni dio'!N311+'Posebni dio'!N339+'Posebni dio'!N355+'Posebni dio'!N363+'Posebni dio'!N372+'Posebni dio'!N396+'Posebni dio'!N447+'Posebni dio'!N473+'Posebni dio'!N513+'Posebni dio'!N559+'Posebni dio'!N578</f>
        <v>581452</v>
      </c>
      <c r="L110" s="170">
        <f>'Posebni dio'!O24+'Posebni dio'!O47+'Posebni dio'!O70+'Posebni dio'!O81+'Posebni dio'!O163+'Posebni dio'!O214+'Posebni dio'!O284+'Posebni dio'!O301+'Posebni dio'!O311+'Posebni dio'!O339+'Posebni dio'!O355+'Posebni dio'!O363+'Posebni dio'!O372+'Posebni dio'!O396+'Posebni dio'!O447+'Posebni dio'!O473+'Posebni dio'!O513+'Posebni dio'!O559+'Posebni dio'!O578</f>
        <v>1810800</v>
      </c>
      <c r="M110" s="170">
        <f>'Posebni dio'!P24+'Posebni dio'!P47+'Posebni dio'!P70+'Posebni dio'!P81+'Posebni dio'!P163+'Posebni dio'!P214+'Posebni dio'!P284+'Posebni dio'!P301+'Posebni dio'!P311+'Posebni dio'!P339+'Posebni dio'!P355+'Posebni dio'!P363+'Posebni dio'!P372+'Posebni dio'!P396+'Posebni dio'!P447+'Posebni dio'!P473+'Posebni dio'!P513+'Posebni dio'!P559+'Posebni dio'!P578</f>
        <v>2128500</v>
      </c>
      <c r="N110" s="253">
        <f>'Posebni dio'!Q24+'Posebni dio'!Q47+'Posebni dio'!Q70+'Posebni dio'!Q81+'Posebni dio'!Q163+'Posebni dio'!Q214+'Posebni dio'!Q284+'Posebni dio'!Q301+'Posebni dio'!Q311+'Posebni dio'!Q339+'Posebni dio'!Q355+'Posebni dio'!Q363+'Posebni dio'!Q372+'Posebni dio'!Q396+'Posebni dio'!Q447+'Posebni dio'!Q473+'Posebni dio'!Q513+'Posebni dio'!Q559+'Posebni dio'!Q578</f>
        <v>707924</v>
      </c>
      <c r="O110" s="379">
        <f t="shared" si="2"/>
        <v>0.3325929058022081</v>
      </c>
    </row>
    <row r="111" spans="2:15" ht="12.75">
      <c r="B111" s="159"/>
      <c r="C111" s="159"/>
      <c r="D111" s="159"/>
      <c r="E111" s="159"/>
      <c r="F111" s="159"/>
      <c r="G111" s="159"/>
      <c r="H111" s="166">
        <v>324</v>
      </c>
      <c r="I111" s="166" t="s">
        <v>457</v>
      </c>
      <c r="J111" s="166"/>
      <c r="K111" s="221">
        <f>'Posebni dio'!N185</f>
        <v>210</v>
      </c>
      <c r="L111" s="221">
        <f>'Posebni dio'!O185</f>
        <v>6000</v>
      </c>
      <c r="M111" s="169">
        <f>'Posebni dio'!P185</f>
        <v>6000</v>
      </c>
      <c r="N111" s="254">
        <f>'Posebni dio'!Q185</f>
        <v>0</v>
      </c>
      <c r="O111" s="379">
        <f t="shared" si="2"/>
        <v>0</v>
      </c>
    </row>
    <row r="112" spans="2:15" ht="12.75">
      <c r="B112" s="159"/>
      <c r="C112" s="159"/>
      <c r="D112" s="159"/>
      <c r="E112" s="159"/>
      <c r="F112" s="159"/>
      <c r="G112" s="159"/>
      <c r="H112" s="166">
        <v>329</v>
      </c>
      <c r="I112" s="166" t="s">
        <v>458</v>
      </c>
      <c r="J112" s="166"/>
      <c r="K112" s="189">
        <f>'Posebni dio'!N26+'Posebni dio'!N49+'Posebni dio'!N72+'Posebni dio'!N93+'Posebni dio'!N119+'Posebni dio'!N188</f>
        <v>171895</v>
      </c>
      <c r="L112" s="189">
        <f>'Posebni dio'!O26+'Posebni dio'!O49+'Posebni dio'!O72+'Posebni dio'!O93+'Posebni dio'!O119+'Posebni dio'!O188</f>
        <v>397500</v>
      </c>
      <c r="M112" s="170">
        <f>'Posebni dio'!P26+'Posebni dio'!P49+'Posebni dio'!P72+'Posebni dio'!P93+'Posebni dio'!P119+'Posebni dio'!P188</f>
        <v>403500</v>
      </c>
      <c r="N112" s="253">
        <f>'Posebni dio'!Q26+'Posebni dio'!Q49+'Posebni dio'!Q72+'Posebni dio'!Q93+'Posebni dio'!Q119+'Posebni dio'!Q188</f>
        <v>179435</v>
      </c>
      <c r="O112" s="379">
        <f t="shared" si="2"/>
        <v>0.44469640644361835</v>
      </c>
    </row>
    <row r="113" spans="2:15" ht="12.75">
      <c r="B113" s="159"/>
      <c r="C113" s="159"/>
      <c r="D113" s="159"/>
      <c r="E113" s="159"/>
      <c r="F113" s="159"/>
      <c r="G113" s="159"/>
      <c r="H113" s="171">
        <v>34</v>
      </c>
      <c r="I113" s="171" t="s">
        <v>8</v>
      </c>
      <c r="J113" s="171"/>
      <c r="K113" s="186">
        <f>K114+K115</f>
        <v>11699</v>
      </c>
      <c r="L113" s="186">
        <f>L114+L115</f>
        <v>36000</v>
      </c>
      <c r="M113" s="619">
        <f>M114+M115</f>
        <v>26000</v>
      </c>
      <c r="N113" s="252">
        <f>N114+N115</f>
        <v>7532</v>
      </c>
      <c r="O113" s="379">
        <f t="shared" si="2"/>
        <v>0.2896923076923077</v>
      </c>
    </row>
    <row r="114" spans="2:15" ht="12.75" hidden="1">
      <c r="B114" s="159"/>
      <c r="C114" s="159"/>
      <c r="D114" s="159"/>
      <c r="E114" s="159"/>
      <c r="F114" s="159"/>
      <c r="G114" s="159"/>
      <c r="H114" s="166">
        <v>342</v>
      </c>
      <c r="I114" s="166" t="s">
        <v>459</v>
      </c>
      <c r="J114" s="166"/>
      <c r="K114" s="186"/>
      <c r="L114" s="186"/>
      <c r="M114" s="170"/>
      <c r="N114" s="253"/>
      <c r="O114" s="379" t="e">
        <f t="shared" si="2"/>
        <v>#DIV/0!</v>
      </c>
    </row>
    <row r="115" spans="2:15" ht="12.75">
      <c r="B115" s="159"/>
      <c r="C115" s="159"/>
      <c r="D115" s="159"/>
      <c r="E115" s="159"/>
      <c r="F115" s="159"/>
      <c r="G115" s="159"/>
      <c r="H115" s="166">
        <v>343</v>
      </c>
      <c r="I115" s="166" t="s">
        <v>9</v>
      </c>
      <c r="J115" s="166"/>
      <c r="K115" s="221">
        <f>'Posebni dio'!N195</f>
        <v>11699</v>
      </c>
      <c r="L115" s="221">
        <f>'Posebni dio'!O195</f>
        <v>36000</v>
      </c>
      <c r="M115" s="169">
        <f>'Posebni dio'!P195</f>
        <v>26000</v>
      </c>
      <c r="N115" s="254">
        <f>'Posebni dio'!Q195</f>
        <v>7532</v>
      </c>
      <c r="O115" s="379">
        <f t="shared" si="2"/>
        <v>0.2896923076923077</v>
      </c>
    </row>
    <row r="116" spans="2:15" ht="12.75" hidden="1">
      <c r="B116" s="159"/>
      <c r="C116" s="159"/>
      <c r="D116" s="159"/>
      <c r="E116" s="159"/>
      <c r="F116" s="159"/>
      <c r="G116" s="159"/>
      <c r="H116" s="171">
        <v>35</v>
      </c>
      <c r="I116" s="172" t="s">
        <v>10</v>
      </c>
      <c r="J116" s="173"/>
      <c r="K116" s="186">
        <f>K117</f>
        <v>0</v>
      </c>
      <c r="L116" s="186">
        <f>L117</f>
        <v>0</v>
      </c>
      <c r="M116" s="619">
        <f>M117</f>
        <v>30000</v>
      </c>
      <c r="N116" s="252">
        <f>N117</f>
        <v>0</v>
      </c>
      <c r="O116" s="379">
        <f t="shared" si="2"/>
        <v>0</v>
      </c>
    </row>
    <row r="117" spans="2:15" ht="12.75" customHeight="1" hidden="1">
      <c r="B117" s="159"/>
      <c r="C117" s="159"/>
      <c r="D117" s="159"/>
      <c r="E117" s="159"/>
      <c r="F117" s="159"/>
      <c r="G117" s="159"/>
      <c r="H117" s="166">
        <v>352</v>
      </c>
      <c r="I117" s="639" t="s">
        <v>460</v>
      </c>
      <c r="J117" s="640"/>
      <c r="K117" s="186">
        <f>'Posebni dio'!N244</f>
        <v>0</v>
      </c>
      <c r="L117" s="186">
        <f>'Posebni dio'!O244</f>
        <v>0</v>
      </c>
      <c r="M117" s="170">
        <f>'Posebni dio'!P244</f>
        <v>30000</v>
      </c>
      <c r="N117" s="253">
        <f>'Posebni dio'!Q244</f>
        <v>0</v>
      </c>
      <c r="O117" s="379">
        <f t="shared" si="2"/>
        <v>0</v>
      </c>
    </row>
    <row r="118" spans="2:15" ht="12.75" customHeight="1" hidden="1">
      <c r="B118" s="159"/>
      <c r="C118" s="159"/>
      <c r="D118" s="159"/>
      <c r="E118" s="159"/>
      <c r="F118" s="159"/>
      <c r="G118" s="159"/>
      <c r="H118" s="171">
        <v>36</v>
      </c>
      <c r="I118" s="171" t="s">
        <v>461</v>
      </c>
      <c r="J118" s="171"/>
      <c r="K118" s="186">
        <f>K119</f>
        <v>0</v>
      </c>
      <c r="L118" s="186">
        <f>L119</f>
        <v>0</v>
      </c>
      <c r="M118" s="619">
        <f>M119</f>
        <v>0</v>
      </c>
      <c r="N118" s="252">
        <f>N119</f>
        <v>0</v>
      </c>
      <c r="O118" s="379" t="e">
        <f t="shared" si="2"/>
        <v>#DIV/0!</v>
      </c>
    </row>
    <row r="119" spans="2:15" ht="12.75" hidden="1">
      <c r="B119" s="159"/>
      <c r="C119" s="159"/>
      <c r="D119" s="159"/>
      <c r="E119" s="159"/>
      <c r="F119" s="159"/>
      <c r="G119" s="159"/>
      <c r="H119" s="166">
        <v>363</v>
      </c>
      <c r="I119" s="166" t="s">
        <v>462</v>
      </c>
      <c r="J119" s="166"/>
      <c r="K119" s="186"/>
      <c r="L119" s="186"/>
      <c r="M119" s="170"/>
      <c r="N119" s="253"/>
      <c r="O119" s="379" t="e">
        <f t="shared" si="2"/>
        <v>#DIV/0!</v>
      </c>
    </row>
    <row r="120" spans="2:15" ht="12.75">
      <c r="B120" s="159"/>
      <c r="C120" s="159"/>
      <c r="D120" s="159"/>
      <c r="E120" s="159"/>
      <c r="F120" s="159"/>
      <c r="G120" s="159"/>
      <c r="H120" s="171">
        <v>37</v>
      </c>
      <c r="I120" s="171" t="s">
        <v>463</v>
      </c>
      <c r="J120" s="171"/>
      <c r="K120" s="186">
        <f>K121</f>
        <v>104640</v>
      </c>
      <c r="L120" s="186">
        <f>L121</f>
        <v>660000</v>
      </c>
      <c r="M120" s="619">
        <f>M121</f>
        <v>705400</v>
      </c>
      <c r="N120" s="252">
        <f>N121</f>
        <v>135035</v>
      </c>
      <c r="O120" s="379">
        <f t="shared" si="2"/>
        <v>0.1914303941026368</v>
      </c>
    </row>
    <row r="121" spans="2:15" ht="12.75">
      <c r="B121" s="159"/>
      <c r="C121" s="159"/>
      <c r="D121" s="159"/>
      <c r="E121" s="159"/>
      <c r="F121" s="159"/>
      <c r="G121" s="159"/>
      <c r="H121" s="166">
        <v>372</v>
      </c>
      <c r="I121" s="166" t="s">
        <v>464</v>
      </c>
      <c r="J121" s="166"/>
      <c r="K121" s="189">
        <f>'Posebni dio'!N247+'Posebni dio'!N485+'Posebni dio'!N494+'Posebni dio'!N532+'Posebni dio'!N540</f>
        <v>104640</v>
      </c>
      <c r="L121" s="189">
        <f>'Posebni dio'!O247+'Posebni dio'!O485+'Posebni dio'!O494+'Posebni dio'!O532+'Posebni dio'!O540</f>
        <v>660000</v>
      </c>
      <c r="M121" s="170">
        <f>'Posebni dio'!P247+'Posebni dio'!P485+'Posebni dio'!P494+'Posebni dio'!P532+'Posebni dio'!P540</f>
        <v>705400</v>
      </c>
      <c r="N121" s="253">
        <f>'Posebni dio'!Q247+'Posebni dio'!Q485+'Posebni dio'!Q494+'Posebni dio'!Q532+'Posebni dio'!Q540</f>
        <v>135035</v>
      </c>
      <c r="O121" s="379">
        <f t="shared" si="2"/>
        <v>0.1914303941026368</v>
      </c>
    </row>
    <row r="122" spans="2:15" ht="12.75">
      <c r="B122" s="159"/>
      <c r="C122" s="159"/>
      <c r="D122" s="159"/>
      <c r="E122" s="159"/>
      <c r="F122" s="159"/>
      <c r="G122" s="159"/>
      <c r="H122" s="171">
        <v>38</v>
      </c>
      <c r="I122" s="171" t="s">
        <v>11</v>
      </c>
      <c r="J122" s="171"/>
      <c r="K122" s="186">
        <f>K123+K124+K125+K126+K127</f>
        <v>188014</v>
      </c>
      <c r="L122" s="186">
        <f>L123+L124+L125+L126+L127</f>
        <v>522000</v>
      </c>
      <c r="M122" s="619">
        <f>M123+M124+M125+M126+M127</f>
        <v>561000</v>
      </c>
      <c r="N122" s="252">
        <f>N123+N124+N125+N126+N127</f>
        <v>178847</v>
      </c>
      <c r="O122" s="379">
        <f t="shared" si="2"/>
        <v>0.31880035650623884</v>
      </c>
    </row>
    <row r="123" spans="2:15" ht="12.75">
      <c r="B123" s="159"/>
      <c r="C123" s="159"/>
      <c r="D123" s="159"/>
      <c r="E123" s="159"/>
      <c r="F123" s="159"/>
      <c r="G123" s="159"/>
      <c r="H123" s="166">
        <v>381</v>
      </c>
      <c r="I123" s="166" t="s">
        <v>12</v>
      </c>
      <c r="J123" s="166"/>
      <c r="K123" s="189">
        <f>'Posebni dio'!N37+'Posebni dio'!N56+'Posebni dio'!N96+'Posebni dio'!N123+'Posebni dio'!N199+'Posebni dio'!N250+'Posebni dio'!N277+'Posebni dio'!N288+'Posebni dio'!N476+'Posebni dio'!N502+'Posebni dio'!N516+'Posebni dio'!N524+'Posebni dio'!N564</f>
        <v>188014</v>
      </c>
      <c r="L123" s="189">
        <f>'Posebni dio'!O37+'Posebni dio'!O56+'Posebni dio'!O96+'Posebni dio'!O123+'Posebni dio'!O199+'Posebni dio'!O250+'Posebni dio'!O277+'Posebni dio'!O288+'Posebni dio'!O476+'Posebni dio'!O502+'Posebni dio'!O516+'Posebni dio'!O524+'Posebni dio'!O564</f>
        <v>517000</v>
      </c>
      <c r="M123" s="170">
        <f>'Posebni dio'!P37+'Posebni dio'!P56+'Posebni dio'!P96+'Posebni dio'!P123+'Posebni dio'!P199+'Posebni dio'!P250+'Posebni dio'!P277+'Posebni dio'!P288+'Posebni dio'!P476+'Posebni dio'!P502+'Posebni dio'!P516+'Posebni dio'!P524+'Posebni dio'!P564</f>
        <v>556000</v>
      </c>
      <c r="N123" s="253">
        <f>'Posebni dio'!Q37+'Posebni dio'!Q56+'Posebni dio'!Q96+'Posebni dio'!Q123+'Posebni dio'!Q199+'Posebni dio'!Q250+'Posebni dio'!Q277+'Posebni dio'!Q288+'Posebni dio'!Q476+'Posebni dio'!Q502+'Posebni dio'!Q516+'Posebni dio'!Q524+'Posebni dio'!Q564</f>
        <v>178847</v>
      </c>
      <c r="O123" s="379">
        <f t="shared" si="2"/>
        <v>0.3216672661870504</v>
      </c>
    </row>
    <row r="124" spans="2:15" ht="12" customHeight="1" hidden="1">
      <c r="B124" s="159"/>
      <c r="C124" s="159"/>
      <c r="D124" s="159"/>
      <c r="E124" s="159"/>
      <c r="F124" s="159"/>
      <c r="G124" s="159"/>
      <c r="H124" s="166">
        <v>382</v>
      </c>
      <c r="I124" s="166" t="s">
        <v>465</v>
      </c>
      <c r="J124" s="166"/>
      <c r="K124" s="186"/>
      <c r="L124" s="186"/>
      <c r="M124" s="170"/>
      <c r="N124" s="253"/>
      <c r="O124" s="379" t="e">
        <f t="shared" si="2"/>
        <v>#DIV/0!</v>
      </c>
    </row>
    <row r="125" spans="2:15" ht="12.75">
      <c r="B125" s="159"/>
      <c r="C125" s="159"/>
      <c r="D125" s="159"/>
      <c r="E125" s="159"/>
      <c r="F125" s="159"/>
      <c r="G125" s="159"/>
      <c r="H125" s="166">
        <v>383</v>
      </c>
      <c r="I125" s="166" t="s">
        <v>466</v>
      </c>
      <c r="J125" s="166"/>
      <c r="K125" s="221">
        <f>'Posebni dio'!N221</f>
        <v>0</v>
      </c>
      <c r="L125" s="221">
        <f>'Posebni dio'!O221</f>
        <v>5000</v>
      </c>
      <c r="M125" s="169">
        <f>'Posebni dio'!P221</f>
        <v>5000</v>
      </c>
      <c r="N125" s="254">
        <f>'Posebni dio'!Q221</f>
        <v>0</v>
      </c>
      <c r="O125" s="379">
        <f t="shared" si="2"/>
        <v>0</v>
      </c>
    </row>
    <row r="126" spans="2:15" ht="12.75" hidden="1">
      <c r="B126" s="159"/>
      <c r="C126" s="159"/>
      <c r="D126" s="159"/>
      <c r="E126" s="159"/>
      <c r="F126" s="159"/>
      <c r="G126" s="159"/>
      <c r="H126" s="166">
        <v>385</v>
      </c>
      <c r="I126" s="166" t="s">
        <v>467</v>
      </c>
      <c r="J126" s="166"/>
      <c r="K126" s="169"/>
      <c r="L126" s="186"/>
      <c r="M126" s="170"/>
      <c r="N126" s="253"/>
      <c r="O126" s="316"/>
    </row>
    <row r="127" spans="2:15" ht="12.75" hidden="1">
      <c r="B127" s="159"/>
      <c r="C127" s="159"/>
      <c r="D127" s="159"/>
      <c r="E127" s="159"/>
      <c r="F127" s="159"/>
      <c r="G127" s="159"/>
      <c r="H127" s="166">
        <v>386</v>
      </c>
      <c r="I127" s="166" t="s">
        <v>468</v>
      </c>
      <c r="J127" s="166"/>
      <c r="K127" s="169"/>
      <c r="L127" s="186"/>
      <c r="M127" s="170"/>
      <c r="N127" s="253"/>
      <c r="O127" s="316"/>
    </row>
    <row r="128" spans="1:15" ht="12.75">
      <c r="A128" s="182"/>
      <c r="B128" s="183"/>
      <c r="C128" s="183"/>
      <c r="D128" s="183"/>
      <c r="E128" s="183"/>
      <c r="F128" s="183"/>
      <c r="G128" s="183"/>
      <c r="H128" s="184">
        <v>4</v>
      </c>
      <c r="I128" s="184" t="s">
        <v>469</v>
      </c>
      <c r="J128" s="184"/>
      <c r="K128" s="623">
        <f>K129+K131+K137</f>
        <v>620544</v>
      </c>
      <c r="L128" s="185">
        <f>L129+L131+L137</f>
        <v>4845500</v>
      </c>
      <c r="M128" s="623">
        <f>M129+M131+M137</f>
        <v>2624500</v>
      </c>
      <c r="N128" s="259">
        <f>N129+N131+N137</f>
        <v>594317</v>
      </c>
      <c r="O128" s="378">
        <f>N128/M128</f>
        <v>0.22644960944941894</v>
      </c>
    </row>
    <row r="129" spans="2:15" ht="12.75" hidden="1">
      <c r="B129" s="159"/>
      <c r="C129" s="159"/>
      <c r="D129" s="159"/>
      <c r="E129" s="159"/>
      <c r="F129" s="159"/>
      <c r="G129" s="159"/>
      <c r="H129" s="171">
        <v>41</v>
      </c>
      <c r="I129" s="171" t="s">
        <v>470</v>
      </c>
      <c r="J129" s="171"/>
      <c r="K129" s="174">
        <f>K130</f>
        <v>0</v>
      </c>
      <c r="L129" s="186">
        <f>L130</f>
        <v>0</v>
      </c>
      <c r="M129" s="170">
        <f>M130</f>
        <v>0</v>
      </c>
      <c r="N129" s="253">
        <f>N130</f>
        <v>0</v>
      </c>
      <c r="O129" s="316">
        <f>O130</f>
        <v>0</v>
      </c>
    </row>
    <row r="130" spans="2:15" ht="12.75" hidden="1">
      <c r="B130" s="159"/>
      <c r="C130" s="159"/>
      <c r="D130" s="159"/>
      <c r="E130" s="159"/>
      <c r="F130" s="159"/>
      <c r="G130" s="159"/>
      <c r="H130" s="166">
        <v>412</v>
      </c>
      <c r="I130" s="166" t="s">
        <v>471</v>
      </c>
      <c r="J130" s="166"/>
      <c r="K130" s="169"/>
      <c r="L130" s="186"/>
      <c r="M130" s="170"/>
      <c r="N130" s="253"/>
      <c r="O130" s="316"/>
    </row>
    <row r="131" spans="2:15" ht="12.75">
      <c r="B131" s="159"/>
      <c r="C131" s="159"/>
      <c r="D131" s="159"/>
      <c r="E131" s="159"/>
      <c r="F131" s="159"/>
      <c r="G131" s="159"/>
      <c r="H131" s="171">
        <v>42</v>
      </c>
      <c r="I131" s="171" t="s">
        <v>472</v>
      </c>
      <c r="J131" s="171"/>
      <c r="K131" s="186">
        <f>K132+K133+K134+K135+K136</f>
        <v>620544</v>
      </c>
      <c r="L131" s="186">
        <f>L132+L133+L134+L135+L136</f>
        <v>4845500</v>
      </c>
      <c r="M131" s="619">
        <f>M132+M133+M134+M135+M136</f>
        <v>2624500</v>
      </c>
      <c r="N131" s="252">
        <f>N132+N133+N134+N135+N136</f>
        <v>594317</v>
      </c>
      <c r="O131" s="379">
        <f aca="true" t="shared" si="3" ref="O131:O136">N131/M131</f>
        <v>0.22644960944941894</v>
      </c>
    </row>
    <row r="132" spans="2:15" ht="12.75">
      <c r="B132" s="159"/>
      <c r="C132" s="159"/>
      <c r="D132" s="159"/>
      <c r="E132" s="159"/>
      <c r="F132" s="159"/>
      <c r="G132" s="159"/>
      <c r="H132" s="166">
        <v>421</v>
      </c>
      <c r="I132" s="166" t="s">
        <v>13</v>
      </c>
      <c r="J132" s="166"/>
      <c r="K132" s="189">
        <f>'Posebni dio'!N229+'Posebni dio'!N259+'Posebni dio'!N317+'Posebni dio'!N403+'Posebni dio'!N413+'Posebni dio'!N439</f>
        <v>600380</v>
      </c>
      <c r="L132" s="189">
        <f>'Posebni dio'!O229+'Posebni dio'!O259+'Posebni dio'!O317+'Posebni dio'!O403+'Posebni dio'!O413+'Posebni dio'!O439</f>
        <v>4546000</v>
      </c>
      <c r="M132" s="170">
        <f>'Posebni dio'!P229+'Posebni dio'!P259+'Posebni dio'!P317+'Posebni dio'!P403+'Posebni dio'!P413+'Posebni dio'!P439</f>
        <v>2255000</v>
      </c>
      <c r="N132" s="253">
        <f>'Posebni dio'!Q229+'Posebni dio'!Q259+'Posebni dio'!Q317+'Posebni dio'!Q403+'Posebni dio'!Q413+'Posebni dio'!Q439</f>
        <v>510046</v>
      </c>
      <c r="O132" s="379">
        <f t="shared" si="3"/>
        <v>0.22618447893569846</v>
      </c>
    </row>
    <row r="133" spans="2:15" ht="12.75">
      <c r="B133" s="159"/>
      <c r="C133" s="159"/>
      <c r="D133" s="159"/>
      <c r="E133" s="159"/>
      <c r="F133" s="159"/>
      <c r="G133" s="159"/>
      <c r="H133" s="166">
        <v>422</v>
      </c>
      <c r="I133" s="166" t="s">
        <v>14</v>
      </c>
      <c r="J133" s="166"/>
      <c r="K133" s="189">
        <f>'Posebni dio'!N231+'Posebni dio'!N292+'Posebni dio'!N345+'Posebni dio'!N380</f>
        <v>18290</v>
      </c>
      <c r="L133" s="189">
        <f>'Posebni dio'!O231+'Posebni dio'!O292+'Posebni dio'!O345+'Posebni dio'!O380</f>
        <v>39500</v>
      </c>
      <c r="M133" s="170">
        <f>'Posebni dio'!P231+'Posebni dio'!P292+'Posebni dio'!P345+'Posebni dio'!P380</f>
        <v>99500</v>
      </c>
      <c r="N133" s="253">
        <f>'Posebni dio'!Q231+'Posebni dio'!Q292+'Posebni dio'!Q345+'Posebni dio'!Q380</f>
        <v>12723</v>
      </c>
      <c r="O133" s="379">
        <f t="shared" si="3"/>
        <v>0.12786934673366834</v>
      </c>
    </row>
    <row r="134" spans="2:15" ht="12.75" hidden="1">
      <c r="B134" s="159"/>
      <c r="C134" s="159"/>
      <c r="D134" s="159"/>
      <c r="E134" s="159"/>
      <c r="F134" s="159"/>
      <c r="G134" s="159"/>
      <c r="H134" s="166">
        <v>423</v>
      </c>
      <c r="I134" s="166" t="s">
        <v>15</v>
      </c>
      <c r="J134" s="166"/>
      <c r="K134" s="221">
        <f>'Posebni dio'!N569+'Posebni dio'!N386</f>
        <v>0</v>
      </c>
      <c r="L134" s="221">
        <f>'Posebni dio'!O569+'Posebni dio'!O386</f>
        <v>0</v>
      </c>
      <c r="M134" s="169">
        <f>'Posebni dio'!P569+'Posebni dio'!P386</f>
        <v>0</v>
      </c>
      <c r="N134" s="254">
        <f>'Posebni dio'!Q569+'Posebni dio'!Q386</f>
        <v>0</v>
      </c>
      <c r="O134" s="379" t="e">
        <f t="shared" si="3"/>
        <v>#DIV/0!</v>
      </c>
    </row>
    <row r="135" spans="2:15" ht="12.75" hidden="1">
      <c r="B135" s="159"/>
      <c r="C135" s="159"/>
      <c r="D135" s="159"/>
      <c r="E135" s="159"/>
      <c r="F135" s="159"/>
      <c r="G135" s="159"/>
      <c r="H135" s="166">
        <v>424</v>
      </c>
      <c r="I135" s="166" t="s">
        <v>473</v>
      </c>
      <c r="J135" s="166"/>
      <c r="K135" s="186"/>
      <c r="L135" s="186"/>
      <c r="M135" s="170"/>
      <c r="N135" s="253"/>
      <c r="O135" s="379" t="e">
        <f t="shared" si="3"/>
        <v>#DIV/0!</v>
      </c>
    </row>
    <row r="136" spans="2:15" ht="12.75">
      <c r="B136" s="159"/>
      <c r="C136" s="159"/>
      <c r="D136" s="159"/>
      <c r="E136" s="159"/>
      <c r="F136" s="159"/>
      <c r="G136" s="159"/>
      <c r="H136" s="166">
        <v>426</v>
      </c>
      <c r="I136" s="166" t="s">
        <v>471</v>
      </c>
      <c r="J136" s="166"/>
      <c r="K136" s="189">
        <f>'Posebni dio'!N235+'Posebni dio'!N268+'Posebni dio'!N405+'Posebni dio'!N455</f>
        <v>1874</v>
      </c>
      <c r="L136" s="189">
        <f>'Posebni dio'!O235+'Posebni dio'!O268+'Posebni dio'!O405+'Posebni dio'!O455</f>
        <v>260000</v>
      </c>
      <c r="M136" s="170">
        <f>'Posebni dio'!P235+'Posebni dio'!P268+'Posebni dio'!P405+'Posebni dio'!P455</f>
        <v>270000</v>
      </c>
      <c r="N136" s="253">
        <f>'Posebni dio'!Q235+'Posebni dio'!Q268+'Posebni dio'!Q405+'Posebni dio'!Q455</f>
        <v>71548</v>
      </c>
      <c r="O136" s="379">
        <f t="shared" si="3"/>
        <v>0.2649925925925926</v>
      </c>
    </row>
    <row r="137" spans="2:15" ht="12.75" hidden="1">
      <c r="B137" s="159"/>
      <c r="C137" s="159"/>
      <c r="D137" s="159"/>
      <c r="E137" s="159"/>
      <c r="F137" s="159"/>
      <c r="G137" s="159"/>
      <c r="H137" s="171">
        <v>45</v>
      </c>
      <c r="I137" s="171" t="s">
        <v>474</v>
      </c>
      <c r="J137" s="171"/>
      <c r="K137" s="174">
        <f>K138</f>
        <v>0</v>
      </c>
      <c r="L137" s="186">
        <f>L138</f>
        <v>0</v>
      </c>
      <c r="M137" s="619">
        <f>M138</f>
        <v>0</v>
      </c>
      <c r="N137" s="252">
        <f>N138</f>
        <v>0</v>
      </c>
      <c r="O137" s="316" t="e">
        <f>M137/L137</f>
        <v>#DIV/0!</v>
      </c>
    </row>
    <row r="138" spans="2:15" ht="12.75" hidden="1">
      <c r="B138" s="159"/>
      <c r="C138" s="159"/>
      <c r="D138" s="159"/>
      <c r="E138" s="159"/>
      <c r="F138" s="159"/>
      <c r="G138" s="159"/>
      <c r="H138" s="166">
        <v>451</v>
      </c>
      <c r="I138" s="166" t="s">
        <v>533</v>
      </c>
      <c r="J138" s="166"/>
      <c r="K138" s="169">
        <f>'Posebni dio'!M389</f>
        <v>0</v>
      </c>
      <c r="L138" s="169">
        <f>'Posebni dio'!O389</f>
        <v>0</v>
      </c>
      <c r="M138" s="169">
        <f>'Posebni dio'!P389</f>
        <v>0</v>
      </c>
      <c r="N138" s="254">
        <f>'Posebni dio'!R389</f>
        <v>0</v>
      </c>
      <c r="O138" s="316" t="e">
        <f>M138/L138</f>
        <v>#DIV/0!</v>
      </c>
    </row>
    <row r="139" spans="1:15" ht="12.75">
      <c r="A139" s="181"/>
      <c r="B139" s="160"/>
      <c r="C139" s="160"/>
      <c r="D139" s="160"/>
      <c r="E139" s="160"/>
      <c r="F139" s="160"/>
      <c r="G139" s="160"/>
      <c r="H139" s="160" t="s">
        <v>411</v>
      </c>
      <c r="I139" s="160"/>
      <c r="J139" s="160"/>
      <c r="K139" s="622"/>
      <c r="L139" s="224"/>
      <c r="M139" s="622"/>
      <c r="N139" s="258"/>
      <c r="O139" s="381"/>
    </row>
    <row r="140" spans="1:15" ht="12.75">
      <c r="A140" s="182"/>
      <c r="B140" s="183"/>
      <c r="C140" s="183"/>
      <c r="D140" s="183"/>
      <c r="E140" s="183"/>
      <c r="F140" s="183"/>
      <c r="G140" s="183"/>
      <c r="H140" s="190">
        <v>8</v>
      </c>
      <c r="I140" s="190" t="s">
        <v>475</v>
      </c>
      <c r="J140" s="190"/>
      <c r="K140" s="624">
        <f aca="true" t="shared" si="4" ref="K140:O141">K141</f>
        <v>0</v>
      </c>
      <c r="L140" s="185">
        <f t="shared" si="4"/>
        <v>0</v>
      </c>
      <c r="M140" s="624">
        <f t="shared" si="4"/>
        <v>0</v>
      </c>
      <c r="N140" s="261">
        <f t="shared" si="4"/>
        <v>0</v>
      </c>
      <c r="O140" s="382">
        <f t="shared" si="4"/>
        <v>0</v>
      </c>
    </row>
    <row r="141" spans="2:15" ht="12.75">
      <c r="B141" s="159"/>
      <c r="C141" s="159"/>
      <c r="D141" s="159"/>
      <c r="E141" s="159"/>
      <c r="F141" s="159"/>
      <c r="G141" s="159"/>
      <c r="H141" s="171">
        <v>84</v>
      </c>
      <c r="I141" s="171" t="s">
        <v>476</v>
      </c>
      <c r="J141" s="171"/>
      <c r="K141" s="174">
        <f t="shared" si="4"/>
        <v>0</v>
      </c>
      <c r="L141" s="186">
        <f t="shared" si="4"/>
        <v>0</v>
      </c>
      <c r="M141" s="170">
        <f t="shared" si="4"/>
        <v>0</v>
      </c>
      <c r="N141" s="253">
        <f t="shared" si="4"/>
        <v>0</v>
      </c>
      <c r="O141" s="316">
        <f t="shared" si="4"/>
        <v>0</v>
      </c>
    </row>
    <row r="142" spans="2:15" ht="12.75">
      <c r="B142" s="159"/>
      <c r="C142" s="159"/>
      <c r="D142" s="159"/>
      <c r="E142" s="159"/>
      <c r="F142" s="159"/>
      <c r="G142" s="159"/>
      <c r="H142" s="166">
        <v>843</v>
      </c>
      <c r="I142" s="166" t="s">
        <v>477</v>
      </c>
      <c r="J142" s="166"/>
      <c r="K142" s="169"/>
      <c r="L142" s="186"/>
      <c r="M142" s="170"/>
      <c r="N142" s="253"/>
      <c r="O142" s="316"/>
    </row>
    <row r="143" spans="1:15" ht="12.75">
      <c r="A143" s="182"/>
      <c r="B143" s="183"/>
      <c r="C143" s="183"/>
      <c r="D143" s="183"/>
      <c r="E143" s="183"/>
      <c r="F143" s="183"/>
      <c r="G143" s="183"/>
      <c r="H143" s="191">
        <v>5</v>
      </c>
      <c r="I143" s="191" t="s">
        <v>413</v>
      </c>
      <c r="J143" s="191"/>
      <c r="K143" s="185">
        <f aca="true" t="shared" si="5" ref="K143:O144">K144</f>
        <v>0</v>
      </c>
      <c r="L143" s="191">
        <f t="shared" si="5"/>
        <v>0</v>
      </c>
      <c r="M143" s="184">
        <f t="shared" si="5"/>
        <v>0</v>
      </c>
      <c r="N143" s="262">
        <f t="shared" si="5"/>
        <v>0</v>
      </c>
      <c r="O143" s="376">
        <f t="shared" si="5"/>
        <v>0</v>
      </c>
    </row>
    <row r="144" spans="2:15" ht="12.75">
      <c r="B144" s="159"/>
      <c r="C144" s="159"/>
      <c r="D144" s="159"/>
      <c r="E144" s="159"/>
      <c r="F144" s="159"/>
      <c r="G144" s="159"/>
      <c r="H144" s="171">
        <v>51</v>
      </c>
      <c r="I144" s="171" t="s">
        <v>478</v>
      </c>
      <c r="J144" s="171"/>
      <c r="K144" s="174">
        <f t="shared" si="5"/>
        <v>0</v>
      </c>
      <c r="L144" s="187">
        <f t="shared" si="5"/>
        <v>0</v>
      </c>
      <c r="M144" s="166">
        <f t="shared" si="5"/>
        <v>0</v>
      </c>
      <c r="N144" s="263">
        <f t="shared" si="5"/>
        <v>0</v>
      </c>
      <c r="O144" s="380">
        <f t="shared" si="5"/>
        <v>0</v>
      </c>
    </row>
    <row r="145" spans="2:15" ht="12.75">
      <c r="B145" s="159"/>
      <c r="C145" s="159"/>
      <c r="D145" s="159"/>
      <c r="E145" s="159"/>
      <c r="F145" s="159"/>
      <c r="G145" s="159"/>
      <c r="H145" s="166">
        <v>514</v>
      </c>
      <c r="I145" s="166" t="s">
        <v>479</v>
      </c>
      <c r="J145" s="166"/>
      <c r="K145" s="169">
        <f>'Posebni dio'!M206</f>
        <v>0</v>
      </c>
      <c r="L145" s="187">
        <f>'Posebni dio'!O206</f>
        <v>0</v>
      </c>
      <c r="M145" s="166">
        <f>'Posebni dio'!P206</f>
        <v>0</v>
      </c>
      <c r="N145" s="263">
        <f>'Posebni dio'!R206</f>
        <v>0</v>
      </c>
      <c r="O145" s="380">
        <f>'Posebni dio'!R206</f>
        <v>0</v>
      </c>
    </row>
    <row r="146" spans="1:15" ht="12.75">
      <c r="A146" s="181"/>
      <c r="B146" s="160"/>
      <c r="C146" s="160"/>
      <c r="D146" s="160"/>
      <c r="E146" s="160"/>
      <c r="F146" s="160"/>
      <c r="G146" s="160"/>
      <c r="H146" s="161" t="s">
        <v>480</v>
      </c>
      <c r="I146" s="161"/>
      <c r="J146" s="161"/>
      <c r="K146" s="618"/>
      <c r="L146" s="220"/>
      <c r="M146" s="618"/>
      <c r="N146" s="251"/>
      <c r="O146" s="383"/>
    </row>
    <row r="147" spans="1:15" ht="12.75">
      <c r="A147" s="182"/>
      <c r="B147" s="183"/>
      <c r="C147" s="183"/>
      <c r="D147" s="183"/>
      <c r="E147" s="183"/>
      <c r="F147" s="183"/>
      <c r="G147" s="183"/>
      <c r="H147" s="190">
        <v>9</v>
      </c>
      <c r="I147" s="192" t="s">
        <v>416</v>
      </c>
      <c r="J147" s="193"/>
      <c r="K147" s="632">
        <f aca="true" t="shared" si="6" ref="K147:O148">K148</f>
        <v>0</v>
      </c>
      <c r="L147" s="185">
        <f t="shared" si="6"/>
        <v>0</v>
      </c>
      <c r="M147" s="624">
        <f t="shared" si="6"/>
        <v>0</v>
      </c>
      <c r="N147" s="261">
        <f t="shared" si="6"/>
        <v>0</v>
      </c>
      <c r="O147" s="382">
        <f t="shared" si="6"/>
        <v>0</v>
      </c>
    </row>
    <row r="148" spans="2:15" ht="12.75">
      <c r="B148" s="159"/>
      <c r="C148" s="159"/>
      <c r="D148" s="159"/>
      <c r="E148" s="159"/>
      <c r="F148" s="159"/>
      <c r="G148" s="159"/>
      <c r="H148" s="171">
        <v>92</v>
      </c>
      <c r="I148" s="171" t="s">
        <v>481</v>
      </c>
      <c r="J148" s="171"/>
      <c r="K148" s="174">
        <f t="shared" si="6"/>
        <v>0</v>
      </c>
      <c r="L148" s="186">
        <f t="shared" si="6"/>
        <v>0</v>
      </c>
      <c r="M148" s="170">
        <f t="shared" si="6"/>
        <v>0</v>
      </c>
      <c r="N148" s="253">
        <f t="shared" si="6"/>
        <v>0</v>
      </c>
      <c r="O148" s="316">
        <f t="shared" si="6"/>
        <v>0</v>
      </c>
    </row>
    <row r="149" spans="2:15" ht="12.75">
      <c r="B149" s="159"/>
      <c r="C149" s="159"/>
      <c r="D149" s="159"/>
      <c r="E149" s="159"/>
      <c r="F149" s="159"/>
      <c r="G149" s="159"/>
      <c r="H149" s="166">
        <v>922</v>
      </c>
      <c r="I149" s="166" t="s">
        <v>482</v>
      </c>
      <c r="J149" s="166"/>
      <c r="K149" s="169"/>
      <c r="L149" s="186"/>
      <c r="M149" s="170"/>
      <c r="N149" s="253"/>
      <c r="O149" s="316"/>
    </row>
    <row r="150" spans="2:15" ht="12.75"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94"/>
      <c r="O150" s="384"/>
    </row>
    <row r="151" spans="2:15" ht="12.75"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94"/>
      <c r="O151" s="384"/>
    </row>
    <row r="152" spans="1:12" ht="12.75">
      <c r="A152" s="159"/>
      <c r="B152" s="183" t="s">
        <v>406</v>
      </c>
      <c r="C152" s="183"/>
      <c r="D152" s="182"/>
      <c r="E152" s="633"/>
      <c r="F152" s="634"/>
      <c r="G152" s="182"/>
      <c r="H152" s="183"/>
      <c r="I152" s="162"/>
      <c r="J152" s="162"/>
      <c r="K152" s="162"/>
      <c r="L152" s="194"/>
    </row>
    <row r="153" spans="1:12" ht="12.75">
      <c r="A153" s="159">
        <v>1</v>
      </c>
      <c r="B153" s="159" t="s">
        <v>483</v>
      </c>
      <c r="C153" s="159"/>
      <c r="D153" s="159"/>
      <c r="E153" s="194"/>
      <c r="F153" s="255"/>
      <c r="G153" s="153"/>
      <c r="H153" s="159"/>
      <c r="I153" s="159"/>
      <c r="J153" s="159"/>
      <c r="K153" s="159"/>
      <c r="L153" s="194"/>
    </row>
    <row r="154" spans="1:12" ht="12.75">
      <c r="A154" s="159">
        <v>2</v>
      </c>
      <c r="B154" s="195" t="s">
        <v>484</v>
      </c>
      <c r="C154" s="159"/>
      <c r="D154" s="159"/>
      <c r="E154" s="194"/>
      <c r="F154" s="255"/>
      <c r="G154" s="153"/>
      <c r="H154" s="159"/>
      <c r="I154" s="195"/>
      <c r="J154" s="159"/>
      <c r="K154" s="159"/>
      <c r="L154" s="194"/>
    </row>
    <row r="155" spans="1:12" ht="12.75">
      <c r="A155" s="159">
        <v>3</v>
      </c>
      <c r="B155" s="195" t="s">
        <v>449</v>
      </c>
      <c r="C155" s="159"/>
      <c r="D155" s="159"/>
      <c r="E155" s="194"/>
      <c r="F155" s="255"/>
      <c r="G155" s="153"/>
      <c r="H155" s="159"/>
      <c r="I155" s="195"/>
      <c r="J155" s="159"/>
      <c r="K155" s="159"/>
      <c r="L155" s="194"/>
    </row>
    <row r="156" spans="1:12" ht="12.75">
      <c r="A156" s="159">
        <v>4</v>
      </c>
      <c r="B156" s="195" t="s">
        <v>485</v>
      </c>
      <c r="C156" s="159"/>
      <c r="D156" s="159"/>
      <c r="E156" s="194"/>
      <c r="F156" s="255"/>
      <c r="G156" s="153"/>
      <c r="H156" s="159"/>
      <c r="I156" s="195"/>
      <c r="J156" s="159"/>
      <c r="K156" s="159"/>
      <c r="L156" s="194"/>
    </row>
    <row r="157" spans="1:12" ht="12.75">
      <c r="A157" s="159">
        <v>5</v>
      </c>
      <c r="B157" s="195" t="s">
        <v>486</v>
      </c>
      <c r="C157" s="159"/>
      <c r="D157" s="159"/>
      <c r="E157" s="194"/>
      <c r="F157" s="255"/>
      <c r="G157" s="153"/>
      <c r="H157" s="159"/>
      <c r="I157" s="195"/>
      <c r="J157" s="159"/>
      <c r="K157" s="159"/>
      <c r="L157" s="194"/>
    </row>
    <row r="158" spans="1:12" ht="12.75">
      <c r="A158" s="159">
        <v>6</v>
      </c>
      <c r="B158" s="195" t="s">
        <v>556</v>
      </c>
      <c r="C158" s="159"/>
      <c r="D158" s="159"/>
      <c r="E158" s="194"/>
      <c r="F158" s="255"/>
      <c r="G158" s="153"/>
      <c r="H158" s="159"/>
      <c r="I158" s="195"/>
      <c r="J158" s="159"/>
      <c r="K158" s="159"/>
      <c r="L158" s="194"/>
    </row>
    <row r="159" spans="1:15" ht="12.75">
      <c r="A159" s="159">
        <v>7</v>
      </c>
      <c r="B159" s="421" t="s">
        <v>613</v>
      </c>
      <c r="C159" s="421"/>
      <c r="D159" s="421"/>
      <c r="E159" s="421"/>
      <c r="F159" s="421"/>
      <c r="G159" s="421"/>
      <c r="H159" s="159"/>
      <c r="I159" s="421"/>
      <c r="J159" s="421"/>
      <c r="K159" s="421"/>
      <c r="L159" s="421"/>
      <c r="M159" s="421"/>
      <c r="N159" s="421"/>
      <c r="O159" s="421"/>
    </row>
    <row r="160" spans="1:15" ht="12.75">
      <c r="A160" s="159">
        <v>8</v>
      </c>
      <c r="B160" s="424" t="s">
        <v>487</v>
      </c>
      <c r="C160" s="421"/>
      <c r="D160" s="421"/>
      <c r="E160" s="421"/>
      <c r="F160" s="421"/>
      <c r="G160" s="421"/>
      <c r="H160" s="159"/>
      <c r="I160" s="424"/>
      <c r="J160" s="421"/>
      <c r="K160" s="421"/>
      <c r="L160" s="421"/>
      <c r="M160" s="421"/>
      <c r="N160" s="421"/>
      <c r="O160" s="421"/>
    </row>
    <row r="161" spans="2:12" ht="12.75"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94"/>
    </row>
    <row r="162" spans="2:12" ht="12.75"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94"/>
    </row>
    <row r="163" spans="2:12" ht="12.75"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94"/>
    </row>
    <row r="164" spans="2:12" ht="12.75"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94"/>
    </row>
    <row r="165" spans="2:12" ht="12.75"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94"/>
    </row>
    <row r="166" spans="2:12" ht="12.75"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94"/>
    </row>
    <row r="167" spans="2:12" ht="12.75"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94"/>
    </row>
    <row r="168" spans="2:12" ht="12.75"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94"/>
    </row>
    <row r="169" spans="2:12" ht="12.75"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94"/>
    </row>
    <row r="170" spans="2:12" ht="12.75"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94"/>
    </row>
    <row r="171" spans="2:12" ht="12.75"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94"/>
    </row>
    <row r="172" spans="2:12" ht="12.75"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94"/>
    </row>
    <row r="173" spans="2:12" ht="12.75"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94"/>
    </row>
    <row r="174" spans="2:12" ht="12.75"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94"/>
    </row>
    <row r="175" spans="2:12" ht="12.75"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94"/>
    </row>
    <row r="176" spans="1:12" ht="12.75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94"/>
    </row>
    <row r="177" spans="1:12" ht="12.75">
      <c r="A177" s="159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94"/>
    </row>
    <row r="178" spans="2:12" ht="12.75"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94"/>
    </row>
    <row r="179" spans="2:12" ht="12.75"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94"/>
    </row>
    <row r="180" spans="2:12" ht="12.75"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94"/>
    </row>
    <row r="181" spans="2:12" ht="12.75"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94"/>
    </row>
    <row r="182" spans="2:12" ht="12.75"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94"/>
    </row>
    <row r="183" spans="2:12" ht="12.75"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94"/>
    </row>
    <row r="184" spans="2:12" ht="12.75"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94"/>
    </row>
    <row r="185" spans="2:12" ht="12.75"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94"/>
    </row>
    <row r="186" spans="2:12" ht="12.75"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94"/>
    </row>
    <row r="187" spans="2:12" ht="12.75"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94"/>
    </row>
    <row r="188" spans="2:12" ht="12.75"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94"/>
    </row>
    <row r="189" spans="2:12" ht="12.75"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94"/>
    </row>
    <row r="190" spans="2:12" ht="12.75"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94"/>
    </row>
    <row r="191" spans="2:12" ht="12.75"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94"/>
    </row>
    <row r="192" spans="2:12" ht="12.75"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94"/>
    </row>
    <row r="193" spans="2:12" ht="12.75"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94"/>
    </row>
    <row r="194" spans="2:12" ht="12.75"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94"/>
    </row>
    <row r="195" spans="2:12" ht="12.75"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94"/>
    </row>
    <row r="196" spans="2:12" ht="12.75"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94"/>
    </row>
    <row r="197" spans="2:12" ht="12.75"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94"/>
    </row>
    <row r="198" spans="2:12" ht="12.75"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94"/>
    </row>
    <row r="199" spans="2:12" ht="12.75"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94"/>
    </row>
    <row r="200" spans="2:12" ht="12.75"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94"/>
    </row>
    <row r="201" spans="2:12" ht="12.75"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94"/>
    </row>
    <row r="202" spans="2:12" ht="12.75"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94"/>
    </row>
    <row r="203" spans="2:12" ht="12.75"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94"/>
    </row>
    <row r="204" spans="2:12" ht="12.75"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94"/>
    </row>
    <row r="205" spans="2:12" ht="12.75"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94"/>
    </row>
    <row r="206" spans="2:12" ht="12.75"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94"/>
    </row>
    <row r="207" spans="2:12" ht="12.75"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94"/>
    </row>
    <row r="208" spans="2:12" ht="12.75"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94"/>
    </row>
    <row r="209" spans="2:12" ht="12.75"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94"/>
    </row>
    <row r="210" spans="2:12" ht="12.75"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94"/>
    </row>
    <row r="211" spans="2:12" ht="12.75"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94"/>
    </row>
    <row r="212" spans="2:12" ht="12.75"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94"/>
    </row>
    <row r="213" spans="2:12" ht="12.75"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94"/>
    </row>
    <row r="214" spans="2:12" ht="12.75"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94"/>
    </row>
    <row r="215" spans="2:12" ht="12.75"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  <c r="L215" s="194"/>
    </row>
    <row r="216" spans="2:12" ht="12.75"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94"/>
    </row>
    <row r="217" spans="2:12" ht="12.75"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94"/>
    </row>
    <row r="218" spans="2:12" ht="12.75"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94"/>
    </row>
    <row r="219" spans="2:12" ht="12.75"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94"/>
    </row>
    <row r="220" spans="2:12" ht="12.75"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94"/>
    </row>
    <row r="221" spans="2:12" ht="12.75"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94"/>
    </row>
    <row r="222" spans="2:12" ht="12.75"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94"/>
    </row>
    <row r="223" spans="2:12" ht="12.75"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94"/>
    </row>
    <row r="224" spans="2:11" ht="12.75"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</row>
    <row r="225" spans="2:11" ht="12.75"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</row>
    <row r="226" spans="2:11" ht="12.75"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</row>
    <row r="227" spans="2:11" ht="12.75"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</row>
    <row r="228" spans="2:11" ht="12.75"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</row>
    <row r="229" spans="2:11" ht="12.75"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</row>
    <row r="230" spans="2:11" ht="12.75"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</row>
    <row r="231" spans="2:11" ht="12.75"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</row>
    <row r="232" spans="2:11" ht="12.75"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</row>
    <row r="233" spans="2:11" ht="12.75"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</row>
    <row r="234" spans="2:11" ht="12.75"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</row>
    <row r="235" spans="2:11" ht="12.75"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</row>
    <row r="236" spans="2:11" ht="12.75"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</row>
    <row r="237" spans="2:11" ht="12.75"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</row>
    <row r="238" spans="2:11" ht="12.75"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</row>
    <row r="239" spans="2:11" ht="12.75"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</row>
    <row r="240" spans="2:11" ht="12.75"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</row>
    <row r="241" spans="2:11" ht="12.75"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</row>
    <row r="242" spans="2:11" ht="12.75"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</row>
    <row r="243" spans="2:11" ht="12.75"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</row>
    <row r="244" spans="2:11" ht="12.75"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</row>
    <row r="245" spans="2:11" ht="12.75"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</row>
    <row r="246" spans="2:11" ht="12.75"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</row>
    <row r="247" spans="2:11" ht="12.75"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</row>
    <row r="248" spans="2:11" ht="12.75"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</row>
    <row r="249" spans="2:11" ht="12.75"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</row>
    <row r="250" spans="2:11" ht="12.75"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</row>
    <row r="251" spans="2:11" ht="12.75"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</row>
    <row r="252" spans="2:11" ht="12.75"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</row>
    <row r="253" spans="2:11" ht="12.75"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</row>
    <row r="254" spans="2:11" ht="12.75"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</row>
    <row r="255" spans="2:11" ht="12.75"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</row>
    <row r="256" spans="2:11" ht="12.75"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</row>
    <row r="257" spans="2:11" ht="12.75"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</row>
    <row r="258" spans="2:11" ht="12.75"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</row>
    <row r="259" spans="2:11" ht="12.75"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</row>
    <row r="260" spans="2:11" ht="12.75"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</row>
    <row r="261" spans="2:11" ht="12.75"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</row>
    <row r="262" spans="2:11" ht="12.75"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</row>
    <row r="263" spans="2:11" ht="12.75"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</row>
    <row r="264" spans="2:11" ht="12.75"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</row>
    <row r="265" spans="2:11" ht="12.75"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</row>
    <row r="266" spans="2:11" ht="12.75"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</row>
    <row r="267" spans="2:11" ht="12.75"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</row>
    <row r="268" spans="2:11" ht="12.75"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</row>
    <row r="269" spans="2:11" ht="12.75"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</row>
    <row r="270" spans="2:11" ht="12.75"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</row>
    <row r="271" spans="2:11" ht="12.75"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</row>
    <row r="272" spans="2:11" ht="12.75"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</row>
    <row r="273" spans="2:11" ht="12.75"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</row>
    <row r="274" spans="2:11" ht="12.75"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</row>
    <row r="275" spans="2:11" ht="12.75"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</row>
    <row r="276" spans="2:11" ht="12.75"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</row>
    <row r="277" spans="2:11" ht="12.75"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</row>
    <row r="278" spans="2:11" ht="12.75"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</row>
    <row r="279" spans="2:11" ht="12.75"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</row>
    <row r="280" spans="2:11" ht="12.75"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</row>
    <row r="281" spans="2:11" ht="12.75"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</row>
    <row r="282" spans="2:11" ht="12.75"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</row>
    <row r="283" spans="2:11" ht="12.75"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</row>
    <row r="284" spans="2:11" ht="12.75"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</row>
    <row r="285" spans="2:11" ht="12.75"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</row>
    <row r="286" spans="2:11" ht="12.75"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</row>
    <row r="287" spans="2:11" ht="12.75"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</row>
    <row r="288" spans="2:11" ht="12.75"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</row>
    <row r="289" spans="2:11" ht="12.75"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</row>
    <row r="290" spans="2:11" ht="12.75"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</row>
    <row r="291" spans="2:11" ht="12.75"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</row>
    <row r="292" spans="2:11" ht="12.75"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</row>
    <row r="293" spans="2:11" ht="12.75"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</row>
    <row r="294" spans="2:11" ht="12.75"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</row>
    <row r="295" spans="2:11" ht="12.75"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</row>
    <row r="296" spans="2:11" ht="12.75"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</row>
    <row r="297" spans="2:11" ht="12.75"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</row>
    <row r="298" spans="2:11" ht="12.75"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</row>
    <row r="299" spans="2:11" ht="12.75"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</row>
    <row r="300" spans="2:11" ht="12.75"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</row>
    <row r="301" spans="2:11" ht="12.75"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</row>
    <row r="302" spans="2:11" ht="12.75"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</row>
    <row r="303" spans="2:11" ht="12.75"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</row>
    <row r="304" spans="2:11" ht="12.75"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</row>
    <row r="305" spans="2:11" ht="12.75"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</row>
    <row r="306" spans="2:11" ht="12.75"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</row>
    <row r="307" spans="2:11" ht="12.75"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</row>
    <row r="308" spans="2:11" ht="12.75"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</row>
    <row r="309" spans="2:11" ht="12.75"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</row>
    <row r="310" spans="2:11" ht="12.75"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</row>
    <row r="311" spans="2:11" ht="12.75"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</row>
    <row r="312" spans="2:11" ht="12.75"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</row>
    <row r="313" spans="2:11" ht="12.75">
      <c r="B313" s="159"/>
      <c r="C313" s="159"/>
      <c r="D313" s="159"/>
      <c r="E313" s="159"/>
      <c r="F313" s="159"/>
      <c r="G313" s="159"/>
      <c r="H313" s="159"/>
      <c r="I313" s="159"/>
      <c r="J313" s="159"/>
      <c r="K313" s="159"/>
    </row>
    <row r="314" spans="2:11" ht="12.75"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</row>
    <row r="315" spans="2:11" ht="12.75"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</row>
    <row r="316" spans="2:11" ht="12.75"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</row>
    <row r="317" spans="2:11" ht="12.75"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</row>
    <row r="318" spans="2:11" ht="12.75"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</row>
    <row r="319" spans="2:11" ht="12.75"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</row>
    <row r="320" spans="2:11" ht="12.75">
      <c r="B320" s="159"/>
      <c r="C320" s="159"/>
      <c r="D320" s="159"/>
      <c r="E320" s="159"/>
      <c r="F320" s="159"/>
      <c r="G320" s="159"/>
      <c r="H320" s="159"/>
      <c r="I320" s="159"/>
      <c r="J320" s="159"/>
      <c r="K320" s="159"/>
    </row>
    <row r="321" spans="2:11" ht="12.75">
      <c r="B321" s="159"/>
      <c r="C321" s="159"/>
      <c r="D321" s="159"/>
      <c r="E321" s="159"/>
      <c r="F321" s="159"/>
      <c r="G321" s="159"/>
      <c r="H321" s="159"/>
      <c r="I321" s="159"/>
      <c r="J321" s="159"/>
      <c r="K321" s="159"/>
    </row>
    <row r="322" spans="2:11" ht="12.75"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</row>
    <row r="323" spans="2:11" ht="12.75"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</row>
    <row r="324" spans="2:11" ht="12.75"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</row>
    <row r="325" spans="2:11" ht="12.75">
      <c r="B325" s="159"/>
      <c r="C325" s="159"/>
      <c r="D325" s="159"/>
      <c r="E325" s="159"/>
      <c r="F325" s="159"/>
      <c r="G325" s="159"/>
      <c r="H325" s="159"/>
      <c r="I325" s="159"/>
      <c r="J325" s="159"/>
      <c r="K325" s="159"/>
    </row>
    <row r="326" spans="2:11" ht="12.75"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</row>
    <row r="327" spans="2:11" ht="12.75"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</row>
    <row r="328" spans="2:11" ht="12.75"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</row>
    <row r="329" spans="2:11" ht="12.75">
      <c r="B329" s="159"/>
      <c r="C329" s="159"/>
      <c r="D329" s="159"/>
      <c r="E329" s="159"/>
      <c r="F329" s="159"/>
      <c r="G329" s="159"/>
      <c r="H329" s="159"/>
      <c r="I329" s="159"/>
      <c r="J329" s="159"/>
      <c r="K329" s="159"/>
    </row>
    <row r="330" spans="2:11" ht="12.75"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</row>
    <row r="331" spans="2:11" ht="12.75"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</row>
    <row r="332" spans="2:11" ht="12.75"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</row>
    <row r="333" spans="2:11" ht="12.75">
      <c r="B333" s="159"/>
      <c r="C333" s="159"/>
      <c r="D333" s="159"/>
      <c r="E333" s="159"/>
      <c r="F333" s="159"/>
      <c r="G333" s="159"/>
      <c r="H333" s="159"/>
      <c r="I333" s="159"/>
      <c r="J333" s="159"/>
      <c r="K333" s="159"/>
    </row>
    <row r="334" spans="2:11" ht="12.75"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</row>
    <row r="335" spans="2:11" ht="12.75"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</row>
    <row r="336" spans="2:11" ht="12.75"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</row>
    <row r="337" spans="2:11" ht="12.75"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</row>
    <row r="338" spans="2:11" ht="12.75"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</row>
    <row r="339" spans="2:11" ht="12.75"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</row>
    <row r="340" spans="2:11" ht="12.75">
      <c r="B340" s="159"/>
      <c r="C340" s="159"/>
      <c r="D340" s="159"/>
      <c r="E340" s="159"/>
      <c r="F340" s="159"/>
      <c r="G340" s="159"/>
      <c r="H340" s="159"/>
      <c r="I340" s="159"/>
      <c r="J340" s="159"/>
      <c r="K340" s="159"/>
    </row>
    <row r="341" spans="2:11" ht="12.75"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</row>
    <row r="342" spans="2:11" ht="12.75"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</row>
    <row r="343" spans="2:11" ht="12.75"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</row>
    <row r="344" spans="2:11" ht="12.75"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</row>
    <row r="345" spans="2:11" ht="12.75"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</row>
    <row r="346" spans="2:11" ht="12.75">
      <c r="B346" s="159"/>
      <c r="C346" s="159"/>
      <c r="D346" s="159"/>
      <c r="E346" s="159"/>
      <c r="F346" s="159"/>
      <c r="G346" s="159"/>
      <c r="H346" s="159"/>
      <c r="I346" s="159"/>
      <c r="J346" s="159"/>
      <c r="K346" s="159"/>
    </row>
    <row r="347" spans="2:11" ht="12.75"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</row>
    <row r="348" spans="2:11" ht="12.75"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</row>
    <row r="349" spans="2:11" ht="12.75"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</row>
    <row r="350" spans="2:11" ht="12.75"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</row>
    <row r="351" spans="2:11" ht="12.75"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</row>
    <row r="352" spans="2:11" ht="12.75">
      <c r="B352" s="159"/>
      <c r="C352" s="159"/>
      <c r="D352" s="159"/>
      <c r="E352" s="159"/>
      <c r="F352" s="159"/>
      <c r="G352" s="159"/>
      <c r="H352" s="159"/>
      <c r="I352" s="159"/>
      <c r="J352" s="159"/>
      <c r="K352" s="159"/>
    </row>
    <row r="353" spans="2:11" ht="12.75"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</row>
    <row r="354" spans="2:11" ht="12.75"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</row>
    <row r="355" spans="2:11" ht="12.75"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</row>
    <row r="356" spans="2:11" ht="12.75">
      <c r="B356" s="159"/>
      <c r="C356" s="159"/>
      <c r="D356" s="159"/>
      <c r="E356" s="159"/>
      <c r="F356" s="159"/>
      <c r="G356" s="159"/>
      <c r="H356" s="159"/>
      <c r="I356" s="159"/>
      <c r="J356" s="159"/>
      <c r="K356" s="159"/>
    </row>
    <row r="357" spans="2:11" ht="12.75">
      <c r="B357" s="159"/>
      <c r="C357" s="159"/>
      <c r="D357" s="159"/>
      <c r="E357" s="159"/>
      <c r="F357" s="159"/>
      <c r="G357" s="159"/>
      <c r="H357" s="159"/>
      <c r="I357" s="159"/>
      <c r="J357" s="159"/>
      <c r="K357" s="159"/>
    </row>
    <row r="358" spans="2:11" ht="12.75"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</row>
    <row r="359" spans="2:11" ht="12.75"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</row>
    <row r="360" spans="2:11" ht="12.75"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</row>
    <row r="361" spans="2:11" ht="12.75">
      <c r="B361" s="159"/>
      <c r="C361" s="159"/>
      <c r="D361" s="159"/>
      <c r="E361" s="159"/>
      <c r="F361" s="159"/>
      <c r="G361" s="159"/>
      <c r="H361" s="159"/>
      <c r="I361" s="159"/>
      <c r="J361" s="159"/>
      <c r="K361" s="159"/>
    </row>
    <row r="362" spans="2:11" ht="12.75"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</row>
    <row r="363" spans="2:11" ht="12.75"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</row>
    <row r="364" spans="2:11" ht="12.75">
      <c r="B364" s="159"/>
      <c r="C364" s="159"/>
      <c r="D364" s="159"/>
      <c r="E364" s="159"/>
      <c r="F364" s="159"/>
      <c r="G364" s="159"/>
      <c r="H364" s="159"/>
      <c r="I364" s="159"/>
      <c r="J364" s="159"/>
      <c r="K364" s="159"/>
    </row>
    <row r="365" spans="2:11" ht="12.75">
      <c r="B365" s="159"/>
      <c r="C365" s="159"/>
      <c r="D365" s="159"/>
      <c r="E365" s="159"/>
      <c r="F365" s="159"/>
      <c r="G365" s="159"/>
      <c r="H365" s="159"/>
      <c r="I365" s="159"/>
      <c r="J365" s="159"/>
      <c r="K365" s="159"/>
    </row>
    <row r="366" spans="2:11" ht="12.75"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</row>
    <row r="367" spans="2:11" ht="12.75"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</row>
    <row r="368" spans="2:11" ht="12.75"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</row>
    <row r="369" spans="2:11" ht="12.75">
      <c r="B369" s="159"/>
      <c r="C369" s="159"/>
      <c r="D369" s="159"/>
      <c r="E369" s="159"/>
      <c r="F369" s="159"/>
      <c r="G369" s="159"/>
      <c r="H369" s="159"/>
      <c r="I369" s="159"/>
      <c r="J369" s="159"/>
      <c r="K369" s="159"/>
    </row>
    <row r="370" spans="2:11" ht="12.75"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</row>
    <row r="371" spans="2:11" ht="12.75"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</row>
    <row r="372" spans="2:11" ht="12.75">
      <c r="B372" s="159"/>
      <c r="C372" s="159"/>
      <c r="D372" s="159"/>
      <c r="E372" s="159"/>
      <c r="F372" s="159"/>
      <c r="G372" s="159"/>
      <c r="H372" s="159"/>
      <c r="I372" s="159"/>
      <c r="J372" s="159"/>
      <c r="K372" s="159"/>
    </row>
    <row r="373" spans="2:11" ht="12.75"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</row>
    <row r="374" spans="2:11" ht="12.75">
      <c r="B374" s="159"/>
      <c r="C374" s="159"/>
      <c r="D374" s="159"/>
      <c r="E374" s="159"/>
      <c r="F374" s="159"/>
      <c r="G374" s="159"/>
      <c r="H374" s="159"/>
      <c r="I374" s="159"/>
      <c r="J374" s="159"/>
      <c r="K374" s="159"/>
    </row>
    <row r="375" spans="2:11" ht="12.75"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</row>
    <row r="376" spans="2:11" ht="12.75"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</row>
    <row r="377" spans="2:11" ht="12.75"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</row>
    <row r="378" spans="2:11" ht="12.75">
      <c r="B378" s="159"/>
      <c r="C378" s="159"/>
      <c r="D378" s="159"/>
      <c r="E378" s="159"/>
      <c r="F378" s="159"/>
      <c r="G378" s="159"/>
      <c r="H378" s="159"/>
      <c r="I378" s="159"/>
      <c r="J378" s="159"/>
      <c r="K378" s="159"/>
    </row>
    <row r="379" spans="2:11" ht="12.75"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</row>
    <row r="380" spans="2:11" ht="12.75"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</row>
    <row r="381" spans="2:11" ht="12.75"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</row>
    <row r="382" spans="2:11" ht="12.75">
      <c r="B382" s="159"/>
      <c r="C382" s="159"/>
      <c r="D382" s="159"/>
      <c r="E382" s="159"/>
      <c r="F382" s="159"/>
      <c r="G382" s="159"/>
      <c r="H382" s="159"/>
      <c r="I382" s="159"/>
      <c r="J382" s="159"/>
      <c r="K382" s="159"/>
    </row>
    <row r="383" spans="2:11" ht="12.75">
      <c r="B383" s="159"/>
      <c r="C383" s="159"/>
      <c r="D383" s="159"/>
      <c r="E383" s="159"/>
      <c r="F383" s="159"/>
      <c r="G383" s="159"/>
      <c r="H383" s="159"/>
      <c r="I383" s="159"/>
      <c r="J383" s="159"/>
      <c r="K383" s="159"/>
    </row>
    <row r="384" spans="2:11" ht="12.75"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</row>
    <row r="385" spans="2:11" ht="12.75"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</row>
    <row r="386" spans="2:11" ht="12.75"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</row>
    <row r="387" spans="2:11" ht="12.75"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</row>
    <row r="388" spans="2:11" ht="12.75">
      <c r="B388" s="159"/>
      <c r="C388" s="159"/>
      <c r="D388" s="159"/>
      <c r="E388" s="159"/>
      <c r="F388" s="159"/>
      <c r="G388" s="159"/>
      <c r="H388" s="159"/>
      <c r="I388" s="159"/>
      <c r="J388" s="159"/>
      <c r="K388" s="159"/>
    </row>
    <row r="389" spans="2:11" ht="12.75">
      <c r="B389" s="159"/>
      <c r="C389" s="159"/>
      <c r="D389" s="159"/>
      <c r="E389" s="159"/>
      <c r="F389" s="159"/>
      <c r="G389" s="159"/>
      <c r="H389" s="159"/>
      <c r="I389" s="159"/>
      <c r="J389" s="159"/>
      <c r="K389" s="159"/>
    </row>
    <row r="390" spans="2:11" ht="12.75"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</row>
    <row r="391" spans="2:11" ht="12.75"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</row>
    <row r="392" spans="2:11" ht="12.75">
      <c r="B392" s="159"/>
      <c r="C392" s="159"/>
      <c r="D392" s="159"/>
      <c r="E392" s="159"/>
      <c r="F392" s="159"/>
      <c r="G392" s="159"/>
      <c r="H392" s="159"/>
      <c r="I392" s="159"/>
      <c r="J392" s="159"/>
      <c r="K392" s="159"/>
    </row>
    <row r="393" spans="2:11" ht="12.75"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</row>
    <row r="394" spans="2:11" ht="12.75"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</row>
    <row r="395" spans="2:11" ht="12.75">
      <c r="B395" s="159"/>
      <c r="C395" s="159"/>
      <c r="D395" s="159"/>
      <c r="E395" s="159"/>
      <c r="F395" s="159"/>
      <c r="G395" s="159"/>
      <c r="H395" s="159"/>
      <c r="I395" s="159"/>
      <c r="J395" s="159"/>
      <c r="K395" s="159"/>
    </row>
    <row r="396" spans="2:11" ht="12.75"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</row>
    <row r="397" spans="2:11" ht="12.75">
      <c r="B397" s="159"/>
      <c r="C397" s="159"/>
      <c r="D397" s="159"/>
      <c r="E397" s="159"/>
      <c r="F397" s="159"/>
      <c r="G397" s="159"/>
      <c r="H397" s="159"/>
      <c r="I397" s="159"/>
      <c r="J397" s="159"/>
      <c r="K397" s="159"/>
    </row>
    <row r="398" spans="2:11" ht="12.75"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</row>
    <row r="399" spans="2:11" ht="12.75"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</row>
    <row r="400" spans="2:11" ht="12.75"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</row>
    <row r="401" spans="2:11" ht="12.75"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</row>
    <row r="402" spans="2:11" ht="12.75"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</row>
    <row r="403" spans="2:11" ht="12.75"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</row>
    <row r="404" spans="2:11" ht="12.75"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</row>
    <row r="405" spans="2:11" ht="12.75"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</row>
    <row r="406" spans="2:11" ht="12.75"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</row>
    <row r="407" spans="2:11" ht="12.75"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</row>
    <row r="408" spans="2:11" ht="12.75"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</row>
    <row r="409" spans="2:11" ht="12.75"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</row>
    <row r="410" spans="2:11" ht="12.75"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</row>
    <row r="411" spans="2:11" ht="12.75"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</row>
    <row r="412" spans="2:11" ht="12.75">
      <c r="B412" s="159"/>
      <c r="C412" s="159"/>
      <c r="D412" s="159"/>
      <c r="E412" s="159"/>
      <c r="F412" s="159"/>
      <c r="G412" s="159"/>
      <c r="H412" s="159"/>
      <c r="I412" s="159"/>
      <c r="J412" s="159"/>
      <c r="K412" s="159"/>
    </row>
    <row r="413" spans="2:11" ht="12.75"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</row>
    <row r="414" spans="2:11" ht="12.75"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</row>
    <row r="415" spans="2:11" ht="12.75"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</row>
    <row r="416" spans="2:11" ht="12.75"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</row>
    <row r="417" spans="2:11" ht="12.75"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</row>
    <row r="418" spans="2:11" ht="12.75">
      <c r="B418" s="159"/>
      <c r="C418" s="159"/>
      <c r="D418" s="159"/>
      <c r="E418" s="159"/>
      <c r="F418" s="159"/>
      <c r="G418" s="159"/>
      <c r="H418" s="159"/>
      <c r="I418" s="159"/>
      <c r="J418" s="159"/>
      <c r="K418" s="159"/>
    </row>
    <row r="419" spans="2:11" ht="12.75"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</row>
    <row r="420" spans="2:11" ht="12.75"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</row>
    <row r="421" spans="2:11" ht="12.75">
      <c r="B421" s="159"/>
      <c r="C421" s="159"/>
      <c r="D421" s="159"/>
      <c r="E421" s="159"/>
      <c r="F421" s="159"/>
      <c r="G421" s="159"/>
      <c r="H421" s="159"/>
      <c r="I421" s="159"/>
      <c r="J421" s="159"/>
      <c r="K421" s="159"/>
    </row>
    <row r="422" spans="2:11" ht="12.75"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</row>
    <row r="423" spans="2:11" ht="12.75"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</row>
    <row r="424" spans="2:11" ht="12.75"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</row>
    <row r="425" spans="2:11" ht="12.75">
      <c r="B425" s="159"/>
      <c r="C425" s="159"/>
      <c r="D425" s="159"/>
      <c r="E425" s="159"/>
      <c r="F425" s="159"/>
      <c r="G425" s="159"/>
      <c r="H425" s="159"/>
      <c r="I425" s="159"/>
      <c r="J425" s="159"/>
      <c r="K425" s="159"/>
    </row>
    <row r="426" spans="2:11" ht="12.75"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</row>
    <row r="427" spans="2:11" ht="12.75"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</row>
    <row r="428" spans="2:11" ht="12.75">
      <c r="B428" s="159"/>
      <c r="C428" s="159"/>
      <c r="D428" s="159"/>
      <c r="E428" s="159"/>
      <c r="F428" s="159"/>
      <c r="G428" s="159"/>
      <c r="H428" s="159"/>
      <c r="I428" s="159"/>
      <c r="J428" s="159"/>
      <c r="K428" s="159"/>
    </row>
    <row r="429" spans="2:11" ht="12.75"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</row>
    <row r="430" spans="2:11" ht="12.75">
      <c r="B430" s="159"/>
      <c r="C430" s="159"/>
      <c r="D430" s="159"/>
      <c r="E430" s="159"/>
      <c r="F430" s="159"/>
      <c r="G430" s="159"/>
      <c r="H430" s="159"/>
      <c r="I430" s="159"/>
      <c r="J430" s="159"/>
      <c r="K430" s="159"/>
    </row>
    <row r="431" spans="2:11" ht="12.75"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</row>
    <row r="432" spans="2:11" ht="12.75"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</row>
    <row r="433" spans="2:11" ht="12.75"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</row>
    <row r="434" spans="2:11" ht="12.75"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</row>
    <row r="435" spans="2:11" ht="12.75"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</row>
    <row r="436" spans="2:11" ht="12.75"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</row>
    <row r="437" spans="2:11" ht="12.75"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</row>
    <row r="438" spans="2:11" ht="12.75"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</row>
    <row r="439" spans="2:11" ht="12.75"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</row>
    <row r="440" spans="2:11" ht="12.75"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</row>
    <row r="441" spans="2:11" ht="12.75"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</row>
    <row r="442" spans="2:11" ht="12.75"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</row>
    <row r="443" spans="2:11" ht="12.75">
      <c r="B443" s="159"/>
      <c r="C443" s="159"/>
      <c r="D443" s="159"/>
      <c r="E443" s="159"/>
      <c r="F443" s="159"/>
      <c r="G443" s="159"/>
      <c r="H443" s="159"/>
      <c r="I443" s="159"/>
      <c r="J443" s="159"/>
      <c r="K443" s="159"/>
    </row>
    <row r="444" spans="2:11" ht="12.75"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</row>
    <row r="445" spans="2:11" ht="12.75"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</row>
    <row r="446" spans="2:11" ht="12.75">
      <c r="B446" s="159"/>
      <c r="C446" s="159"/>
      <c r="D446" s="159"/>
      <c r="E446" s="159"/>
      <c r="F446" s="159"/>
      <c r="G446" s="159"/>
      <c r="H446" s="159"/>
      <c r="I446" s="159"/>
      <c r="J446" s="159"/>
      <c r="K446" s="159"/>
    </row>
    <row r="447" spans="2:11" ht="12.75"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</row>
    <row r="448" spans="2:11" ht="12.75"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</row>
    <row r="449" spans="2:11" ht="12.75"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</row>
    <row r="450" spans="2:11" ht="12.75"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</row>
    <row r="451" spans="2:11" ht="12.75"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</row>
    <row r="452" spans="2:11" ht="12.75"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</row>
    <row r="453" spans="2:11" ht="12.75"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</row>
    <row r="454" spans="2:11" ht="12.75"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</row>
    <row r="455" spans="2:11" ht="12.75"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</row>
    <row r="456" spans="2:11" ht="12.75"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</row>
    <row r="457" spans="2:11" ht="12.75"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</row>
    <row r="458" spans="2:11" ht="12.75"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</row>
    <row r="459" spans="2:11" ht="12.75"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</row>
    <row r="460" spans="2:11" ht="12.75"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</row>
    <row r="461" spans="2:11" ht="12.75"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</row>
    <row r="462" spans="2:11" ht="12.75"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</row>
    <row r="463" spans="2:11" ht="12.75"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</row>
    <row r="464" spans="2:11" ht="12.75"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</row>
    <row r="465" spans="2:11" ht="12.75"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</row>
    <row r="466" spans="2:11" ht="12.75">
      <c r="B466" s="159"/>
      <c r="C466" s="159"/>
      <c r="D466" s="159"/>
      <c r="E466" s="159"/>
      <c r="F466" s="159"/>
      <c r="G466" s="159"/>
      <c r="H466" s="159"/>
      <c r="I466" s="159"/>
      <c r="J466" s="159"/>
      <c r="K466" s="159"/>
    </row>
    <row r="467" spans="2:11" ht="12.75"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</row>
    <row r="468" spans="2:11" ht="12.75"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</row>
    <row r="469" spans="2:11" ht="12.75"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</row>
    <row r="470" spans="2:11" ht="12.75"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</row>
    <row r="471" spans="2:11" ht="12.75"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</row>
    <row r="472" spans="2:11" ht="12.75"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</row>
    <row r="473" spans="2:11" ht="12.75"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</row>
    <row r="474" spans="2:11" ht="12.75"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</row>
    <row r="475" spans="2:11" ht="12.75"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</row>
    <row r="476" spans="2:11" ht="12.75">
      <c r="B476" s="159"/>
      <c r="C476" s="159"/>
      <c r="D476" s="159"/>
      <c r="E476" s="159"/>
      <c r="F476" s="159"/>
      <c r="G476" s="159"/>
      <c r="H476" s="159"/>
      <c r="I476" s="159"/>
      <c r="J476" s="159"/>
      <c r="K476" s="159"/>
    </row>
    <row r="477" spans="2:11" ht="12.75"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</row>
    <row r="478" spans="2:11" ht="12.75"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</row>
    <row r="479" spans="2:11" ht="12.75"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</row>
    <row r="480" spans="2:11" ht="12.75"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</row>
    <row r="481" spans="2:11" ht="12.75"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</row>
    <row r="482" spans="2:11" ht="12.75"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</row>
    <row r="483" spans="2:11" ht="12.75"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</row>
    <row r="484" spans="2:11" ht="12.75"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</row>
    <row r="485" spans="2:11" ht="12.75">
      <c r="B485" s="159"/>
      <c r="C485" s="159"/>
      <c r="D485" s="159"/>
      <c r="E485" s="159"/>
      <c r="F485" s="159"/>
      <c r="G485" s="159"/>
      <c r="H485" s="159"/>
      <c r="I485" s="159"/>
      <c r="J485" s="159"/>
      <c r="K485" s="159"/>
    </row>
    <row r="486" spans="2:11" ht="12.75"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</row>
    <row r="487" spans="2:11" ht="12.75">
      <c r="B487" s="159"/>
      <c r="C487" s="159"/>
      <c r="D487" s="159"/>
      <c r="E487" s="159"/>
      <c r="F487" s="159"/>
      <c r="G487" s="159"/>
      <c r="H487" s="159"/>
      <c r="I487" s="159"/>
      <c r="J487" s="159"/>
      <c r="K487" s="159"/>
    </row>
    <row r="488" spans="2:11" ht="12.75"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</row>
    <row r="489" spans="2:11" ht="12.75"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</row>
    <row r="490" spans="2:11" ht="12.75">
      <c r="B490" s="159"/>
      <c r="C490" s="159"/>
      <c r="D490" s="159"/>
      <c r="E490" s="159"/>
      <c r="F490" s="159"/>
      <c r="G490" s="159"/>
      <c r="H490" s="159"/>
      <c r="I490" s="159"/>
      <c r="J490" s="159"/>
      <c r="K490" s="159"/>
    </row>
    <row r="491" spans="2:11" ht="12.75">
      <c r="B491" s="159"/>
      <c r="C491" s="159"/>
      <c r="D491" s="159"/>
      <c r="E491" s="159"/>
      <c r="F491" s="159"/>
      <c r="G491" s="159"/>
      <c r="H491" s="159"/>
      <c r="I491" s="159"/>
      <c r="J491" s="159"/>
      <c r="K491" s="159"/>
    </row>
    <row r="492" spans="2:11" ht="12.75">
      <c r="B492" s="159"/>
      <c r="C492" s="159"/>
      <c r="D492" s="159"/>
      <c r="E492" s="159"/>
      <c r="F492" s="159"/>
      <c r="G492" s="159"/>
      <c r="H492" s="159"/>
      <c r="I492" s="159"/>
      <c r="J492" s="159"/>
      <c r="K492" s="159"/>
    </row>
    <row r="493" spans="2:11" ht="12.75">
      <c r="B493" s="159"/>
      <c r="C493" s="159"/>
      <c r="D493" s="159"/>
      <c r="E493" s="159"/>
      <c r="F493" s="159"/>
      <c r="G493" s="159"/>
      <c r="H493" s="159"/>
      <c r="I493" s="159"/>
      <c r="J493" s="159"/>
      <c r="K493" s="159"/>
    </row>
    <row r="494" spans="2:11" ht="12.75"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</row>
    <row r="495" spans="2:11" ht="12.75">
      <c r="B495" s="159"/>
      <c r="C495" s="159"/>
      <c r="D495" s="159"/>
      <c r="E495" s="159"/>
      <c r="F495" s="159"/>
      <c r="G495" s="159"/>
      <c r="H495" s="159"/>
      <c r="I495" s="159"/>
      <c r="J495" s="159"/>
      <c r="K495" s="159"/>
    </row>
    <row r="496" spans="2:11" ht="12.75">
      <c r="B496" s="159"/>
      <c r="C496" s="159"/>
      <c r="D496" s="159"/>
      <c r="E496" s="159"/>
      <c r="F496" s="159"/>
      <c r="G496" s="159"/>
      <c r="H496" s="159"/>
      <c r="I496" s="159"/>
      <c r="J496" s="159"/>
      <c r="K496" s="159"/>
    </row>
    <row r="497" spans="2:11" ht="12.75">
      <c r="B497" s="159"/>
      <c r="C497" s="159"/>
      <c r="D497" s="159"/>
      <c r="E497" s="159"/>
      <c r="F497" s="159"/>
      <c r="G497" s="159"/>
      <c r="H497" s="159"/>
      <c r="I497" s="159"/>
      <c r="J497" s="159"/>
      <c r="K497" s="159"/>
    </row>
    <row r="498" spans="2:11" ht="12.75">
      <c r="B498" s="159"/>
      <c r="C498" s="159"/>
      <c r="D498" s="159"/>
      <c r="E498" s="159"/>
      <c r="F498" s="159"/>
      <c r="G498" s="159"/>
      <c r="H498" s="159"/>
      <c r="I498" s="159"/>
      <c r="J498" s="159"/>
      <c r="K498" s="159"/>
    </row>
    <row r="499" spans="2:11" ht="12.75">
      <c r="B499" s="159"/>
      <c r="C499" s="159"/>
      <c r="D499" s="159"/>
      <c r="E499" s="159"/>
      <c r="F499" s="159"/>
      <c r="G499" s="159"/>
      <c r="H499" s="159"/>
      <c r="I499" s="159"/>
      <c r="J499" s="159"/>
      <c r="K499" s="159"/>
    </row>
    <row r="500" spans="2:11" ht="12.75">
      <c r="B500" s="159"/>
      <c r="C500" s="159"/>
      <c r="D500" s="159"/>
      <c r="E500" s="159"/>
      <c r="F500" s="159"/>
      <c r="G500" s="159"/>
      <c r="H500" s="159"/>
      <c r="I500" s="159"/>
      <c r="J500" s="159"/>
      <c r="K500" s="159"/>
    </row>
    <row r="501" spans="2:11" ht="12.75">
      <c r="B501" s="159"/>
      <c r="C501" s="159"/>
      <c r="D501" s="159"/>
      <c r="E501" s="159"/>
      <c r="F501" s="159"/>
      <c r="G501" s="159"/>
      <c r="H501" s="159"/>
      <c r="I501" s="159"/>
      <c r="J501" s="159"/>
      <c r="K501" s="159"/>
    </row>
    <row r="502" spans="2:11" ht="12.75"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</row>
    <row r="503" spans="2:11" ht="12.75"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</row>
    <row r="504" spans="2:11" ht="12.75">
      <c r="B504" s="159"/>
      <c r="C504" s="159"/>
      <c r="D504" s="159"/>
      <c r="E504" s="159"/>
      <c r="F504" s="159"/>
      <c r="G504" s="159"/>
      <c r="H504" s="159"/>
      <c r="I504" s="159"/>
      <c r="J504" s="159"/>
      <c r="K504" s="159"/>
    </row>
    <row r="505" spans="2:11" ht="12.75"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</row>
    <row r="506" spans="2:11" ht="12.75"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</row>
    <row r="507" spans="2:11" ht="12.75"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</row>
    <row r="508" spans="2:11" ht="12.75"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</row>
    <row r="509" spans="2:11" ht="12.75">
      <c r="B509" s="159"/>
      <c r="C509" s="159"/>
      <c r="D509" s="159"/>
      <c r="E509" s="159"/>
      <c r="F509" s="159"/>
      <c r="G509" s="159"/>
      <c r="H509" s="159"/>
      <c r="I509" s="159"/>
      <c r="J509" s="159"/>
      <c r="K509" s="159"/>
    </row>
    <row r="510" spans="2:11" ht="12.75">
      <c r="B510" s="159"/>
      <c r="C510" s="159"/>
      <c r="D510" s="159"/>
      <c r="E510" s="159"/>
      <c r="F510" s="159"/>
      <c r="G510" s="159"/>
      <c r="H510" s="159"/>
      <c r="I510" s="159"/>
      <c r="J510" s="159"/>
      <c r="K510" s="159"/>
    </row>
    <row r="511" spans="2:11" ht="12.75">
      <c r="B511" s="159"/>
      <c r="C511" s="159"/>
      <c r="D511" s="159"/>
      <c r="E511" s="159"/>
      <c r="F511" s="159"/>
      <c r="G511" s="159"/>
      <c r="H511" s="159"/>
      <c r="I511" s="159"/>
      <c r="J511" s="159"/>
      <c r="K511" s="159"/>
    </row>
    <row r="512" spans="2:11" ht="12.75"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</row>
    <row r="513" spans="2:11" ht="12.75"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</row>
    <row r="514" spans="2:11" ht="12.75">
      <c r="B514" s="159"/>
      <c r="C514" s="159"/>
      <c r="D514" s="159"/>
      <c r="E514" s="159"/>
      <c r="F514" s="159"/>
      <c r="G514" s="159"/>
      <c r="H514" s="159"/>
      <c r="I514" s="159"/>
      <c r="J514" s="159"/>
      <c r="K514" s="159"/>
    </row>
    <row r="515" spans="2:11" ht="12.75"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</row>
    <row r="516" spans="2:11" ht="12.75"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</row>
    <row r="517" spans="2:11" ht="12.75">
      <c r="B517" s="159"/>
      <c r="C517" s="159"/>
      <c r="D517" s="159"/>
      <c r="E517" s="159"/>
      <c r="F517" s="159"/>
      <c r="G517" s="159"/>
      <c r="H517" s="159"/>
      <c r="I517" s="159"/>
      <c r="J517" s="159"/>
      <c r="K517" s="159"/>
    </row>
    <row r="518" spans="2:11" ht="12.75">
      <c r="B518" s="159"/>
      <c r="C518" s="159"/>
      <c r="D518" s="159"/>
      <c r="E518" s="159"/>
      <c r="F518" s="159"/>
      <c r="G518" s="159"/>
      <c r="H518" s="159"/>
      <c r="I518" s="159"/>
      <c r="J518" s="159"/>
      <c r="K518" s="159"/>
    </row>
    <row r="519" spans="2:11" ht="12.75">
      <c r="B519" s="159"/>
      <c r="C519" s="159"/>
      <c r="D519" s="159"/>
      <c r="E519" s="159"/>
      <c r="F519" s="159"/>
      <c r="G519" s="159"/>
      <c r="H519" s="159"/>
      <c r="I519" s="159"/>
      <c r="J519" s="159"/>
      <c r="K519" s="159"/>
    </row>
    <row r="520" spans="2:11" ht="12.75">
      <c r="B520" s="159"/>
      <c r="C520" s="159"/>
      <c r="D520" s="159"/>
      <c r="E520" s="159"/>
      <c r="F520" s="159"/>
      <c r="G520" s="159"/>
      <c r="H520" s="159"/>
      <c r="I520" s="159"/>
      <c r="J520" s="159"/>
      <c r="K520" s="159"/>
    </row>
    <row r="521" spans="2:11" ht="12.75">
      <c r="B521" s="159"/>
      <c r="C521" s="159"/>
      <c r="D521" s="159"/>
      <c r="E521" s="159"/>
      <c r="F521" s="159"/>
      <c r="G521" s="159"/>
      <c r="H521" s="159"/>
      <c r="I521" s="159"/>
      <c r="J521" s="159"/>
      <c r="K521" s="159"/>
    </row>
    <row r="522" spans="2:11" ht="12.75"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</row>
    <row r="523" spans="2:11" ht="12.75">
      <c r="B523" s="159"/>
      <c r="C523" s="159"/>
      <c r="D523" s="159"/>
      <c r="E523" s="159"/>
      <c r="F523" s="159"/>
      <c r="G523" s="159"/>
      <c r="H523" s="159"/>
      <c r="I523" s="159"/>
      <c r="J523" s="159"/>
      <c r="K523" s="159"/>
    </row>
    <row r="524" spans="2:11" ht="12.75">
      <c r="B524" s="159"/>
      <c r="C524" s="159"/>
      <c r="D524" s="159"/>
      <c r="E524" s="159"/>
      <c r="F524" s="159"/>
      <c r="G524" s="159"/>
      <c r="H524" s="159"/>
      <c r="I524" s="159"/>
      <c r="J524" s="159"/>
      <c r="K524" s="159"/>
    </row>
    <row r="525" spans="2:11" ht="12.75">
      <c r="B525" s="159"/>
      <c r="C525" s="159"/>
      <c r="D525" s="159"/>
      <c r="E525" s="159"/>
      <c r="F525" s="159"/>
      <c r="G525" s="159"/>
      <c r="H525" s="159"/>
      <c r="I525" s="159"/>
      <c r="J525" s="159"/>
      <c r="K525" s="159"/>
    </row>
    <row r="526" spans="2:11" ht="12.75">
      <c r="B526" s="159"/>
      <c r="C526" s="159"/>
      <c r="D526" s="159"/>
      <c r="E526" s="159"/>
      <c r="F526" s="159"/>
      <c r="G526" s="159"/>
      <c r="H526" s="159"/>
      <c r="I526" s="159"/>
      <c r="J526" s="159"/>
      <c r="K526" s="159"/>
    </row>
    <row r="527" spans="2:11" ht="12.75">
      <c r="B527" s="159"/>
      <c r="C527" s="159"/>
      <c r="D527" s="159"/>
      <c r="E527" s="159"/>
      <c r="F527" s="159"/>
      <c r="G527" s="159"/>
      <c r="H527" s="159"/>
      <c r="I527" s="159"/>
      <c r="J527" s="159"/>
      <c r="K527" s="159"/>
    </row>
    <row r="528" spans="2:11" ht="12.75"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</row>
    <row r="529" spans="2:11" ht="12.75">
      <c r="B529" s="159"/>
      <c r="C529" s="159"/>
      <c r="D529" s="159"/>
      <c r="E529" s="159"/>
      <c r="F529" s="159"/>
      <c r="G529" s="159"/>
      <c r="H529" s="159"/>
      <c r="I529" s="159"/>
      <c r="J529" s="159"/>
      <c r="K529" s="159"/>
    </row>
    <row r="530" spans="2:11" ht="12.75">
      <c r="B530" s="159"/>
      <c r="C530" s="159"/>
      <c r="D530" s="159"/>
      <c r="E530" s="159"/>
      <c r="F530" s="159"/>
      <c r="G530" s="159"/>
      <c r="H530" s="159"/>
      <c r="I530" s="159"/>
      <c r="J530" s="159"/>
      <c r="K530" s="159"/>
    </row>
    <row r="531" spans="2:11" ht="12.75">
      <c r="B531" s="159"/>
      <c r="C531" s="159"/>
      <c r="D531" s="159"/>
      <c r="E531" s="159"/>
      <c r="F531" s="159"/>
      <c r="G531" s="159"/>
      <c r="H531" s="159"/>
      <c r="I531" s="159"/>
      <c r="J531" s="159"/>
      <c r="K531" s="159"/>
    </row>
    <row r="532" spans="2:11" ht="12.75"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</row>
    <row r="533" spans="2:11" ht="12.75">
      <c r="B533" s="159"/>
      <c r="C533" s="159"/>
      <c r="D533" s="159"/>
      <c r="E533" s="159"/>
      <c r="F533" s="159"/>
      <c r="G533" s="159"/>
      <c r="H533" s="159"/>
      <c r="I533" s="159"/>
      <c r="J533" s="159"/>
      <c r="K533" s="159"/>
    </row>
    <row r="534" spans="2:11" ht="12.75">
      <c r="B534" s="159"/>
      <c r="C534" s="159"/>
      <c r="D534" s="159"/>
      <c r="E534" s="159"/>
      <c r="F534" s="159"/>
      <c r="G534" s="159"/>
      <c r="H534" s="159"/>
      <c r="I534" s="159"/>
      <c r="J534" s="159"/>
      <c r="K534" s="159"/>
    </row>
    <row r="535" spans="2:11" ht="12.75">
      <c r="B535" s="159"/>
      <c r="C535" s="159"/>
      <c r="D535" s="159"/>
      <c r="E535" s="159"/>
      <c r="F535" s="159"/>
      <c r="G535" s="159"/>
      <c r="H535" s="159"/>
      <c r="I535" s="159"/>
      <c r="J535" s="159"/>
      <c r="K535" s="159"/>
    </row>
    <row r="536" spans="2:11" ht="12.75">
      <c r="B536" s="159"/>
      <c r="C536" s="159"/>
      <c r="D536" s="159"/>
      <c r="E536" s="159"/>
      <c r="F536" s="159"/>
      <c r="G536" s="159"/>
      <c r="H536" s="159"/>
      <c r="I536" s="159"/>
      <c r="J536" s="159"/>
      <c r="K536" s="159"/>
    </row>
    <row r="537" spans="2:11" ht="12.75"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</row>
    <row r="538" spans="2:11" ht="12.75"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</row>
    <row r="539" spans="2:11" ht="12.75"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</row>
    <row r="540" spans="2:11" ht="12.75"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</row>
    <row r="541" spans="2:11" ht="12.75"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</row>
    <row r="542" spans="2:11" ht="12.75"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</row>
    <row r="543" spans="2:11" ht="12.75"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</row>
    <row r="544" spans="2:11" ht="12.75">
      <c r="B544" s="159"/>
      <c r="C544" s="159"/>
      <c r="D544" s="159"/>
      <c r="E544" s="159"/>
      <c r="F544" s="159"/>
      <c r="G544" s="159"/>
      <c r="H544" s="159"/>
      <c r="I544" s="159"/>
      <c r="J544" s="159"/>
      <c r="K544" s="159"/>
    </row>
    <row r="545" spans="2:11" ht="12.75">
      <c r="B545" s="159"/>
      <c r="C545" s="159"/>
      <c r="D545" s="159"/>
      <c r="E545" s="159"/>
      <c r="F545" s="159"/>
      <c r="G545" s="159"/>
      <c r="H545" s="159"/>
      <c r="I545" s="159"/>
      <c r="J545" s="159"/>
      <c r="K545" s="159"/>
    </row>
    <row r="546" spans="2:11" ht="12.75"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</row>
    <row r="547" spans="2:11" ht="12.75"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</row>
    <row r="548" spans="2:11" ht="12.75"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</row>
    <row r="549" spans="2:11" ht="12.75">
      <c r="B549" s="159"/>
      <c r="C549" s="159"/>
      <c r="D549" s="159"/>
      <c r="E549" s="159"/>
      <c r="F549" s="159"/>
      <c r="G549" s="159"/>
      <c r="H549" s="159"/>
      <c r="I549" s="159"/>
      <c r="J549" s="159"/>
      <c r="K549" s="159"/>
    </row>
    <row r="550" spans="2:11" ht="12.75">
      <c r="B550" s="159"/>
      <c r="C550" s="159"/>
      <c r="D550" s="159"/>
      <c r="E550" s="159"/>
      <c r="F550" s="159"/>
      <c r="G550" s="159"/>
      <c r="H550" s="159"/>
      <c r="I550" s="159"/>
      <c r="J550" s="159"/>
      <c r="K550" s="159"/>
    </row>
    <row r="551" spans="2:11" ht="12.75">
      <c r="B551" s="159"/>
      <c r="C551" s="159"/>
      <c r="D551" s="159"/>
      <c r="E551" s="159"/>
      <c r="F551" s="159"/>
      <c r="G551" s="159"/>
      <c r="H551" s="159"/>
      <c r="I551" s="159"/>
      <c r="J551" s="159"/>
      <c r="K551" s="159"/>
    </row>
    <row r="552" spans="2:11" ht="12.75"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</row>
    <row r="553" spans="2:11" ht="12.75">
      <c r="B553" s="159"/>
      <c r="C553" s="159"/>
      <c r="D553" s="159"/>
      <c r="E553" s="159"/>
      <c r="F553" s="159"/>
      <c r="G553" s="159"/>
      <c r="H553" s="159"/>
      <c r="I553" s="159"/>
      <c r="J553" s="159"/>
      <c r="K553" s="159"/>
    </row>
    <row r="554" spans="2:11" ht="12.75">
      <c r="B554" s="159"/>
      <c r="C554" s="159"/>
      <c r="D554" s="159"/>
      <c r="E554" s="159"/>
      <c r="F554" s="159"/>
      <c r="G554" s="159"/>
      <c r="H554" s="159"/>
      <c r="I554" s="159"/>
      <c r="J554" s="159"/>
      <c r="K554" s="159"/>
    </row>
    <row r="555" spans="2:11" ht="12.75">
      <c r="B555" s="159"/>
      <c r="C555" s="159"/>
      <c r="D555" s="159"/>
      <c r="E555" s="159"/>
      <c r="F555" s="159"/>
      <c r="G555" s="159"/>
      <c r="H555" s="159"/>
      <c r="I555" s="159"/>
      <c r="J555" s="159"/>
      <c r="K555" s="159"/>
    </row>
    <row r="556" spans="2:11" ht="12.75">
      <c r="B556" s="159"/>
      <c r="C556" s="159"/>
      <c r="D556" s="159"/>
      <c r="E556" s="159"/>
      <c r="F556" s="159"/>
      <c r="G556" s="159"/>
      <c r="H556" s="159"/>
      <c r="I556" s="159"/>
      <c r="J556" s="159"/>
      <c r="K556" s="159"/>
    </row>
    <row r="557" spans="2:11" ht="12.75">
      <c r="B557" s="159"/>
      <c r="C557" s="159"/>
      <c r="D557" s="159"/>
      <c r="E557" s="159"/>
      <c r="F557" s="159"/>
      <c r="G557" s="159"/>
      <c r="H557" s="159"/>
      <c r="I557" s="159"/>
      <c r="J557" s="159"/>
      <c r="K557" s="159"/>
    </row>
    <row r="558" spans="2:11" ht="12.75">
      <c r="B558" s="159"/>
      <c r="C558" s="159"/>
      <c r="D558" s="159"/>
      <c r="E558" s="159"/>
      <c r="F558" s="159"/>
      <c r="G558" s="159"/>
      <c r="H558" s="159"/>
      <c r="I558" s="159"/>
      <c r="J558" s="159"/>
      <c r="K558" s="159"/>
    </row>
    <row r="559" spans="2:11" ht="12.75">
      <c r="B559" s="159"/>
      <c r="C559" s="159"/>
      <c r="D559" s="159"/>
      <c r="E559" s="159"/>
      <c r="F559" s="159"/>
      <c r="G559" s="159"/>
      <c r="H559" s="159"/>
      <c r="I559" s="159"/>
      <c r="J559" s="159"/>
      <c r="K559" s="159"/>
    </row>
    <row r="560" spans="2:11" ht="12.75">
      <c r="B560" s="159"/>
      <c r="C560" s="159"/>
      <c r="D560" s="159"/>
      <c r="E560" s="159"/>
      <c r="F560" s="159"/>
      <c r="G560" s="159"/>
      <c r="H560" s="159"/>
      <c r="I560" s="159"/>
      <c r="J560" s="159"/>
      <c r="K560" s="159"/>
    </row>
    <row r="561" spans="2:11" ht="12.75">
      <c r="B561" s="159"/>
      <c r="C561" s="159"/>
      <c r="D561" s="159"/>
      <c r="E561" s="159"/>
      <c r="F561" s="159"/>
      <c r="G561" s="159"/>
      <c r="H561" s="159"/>
      <c r="I561" s="159"/>
      <c r="J561" s="159"/>
      <c r="K561" s="159"/>
    </row>
    <row r="562" spans="2:11" ht="12.75">
      <c r="B562" s="159"/>
      <c r="C562" s="159"/>
      <c r="D562" s="159"/>
      <c r="E562" s="159"/>
      <c r="F562" s="159"/>
      <c r="G562" s="159"/>
      <c r="H562" s="159"/>
      <c r="I562" s="159"/>
      <c r="J562" s="159"/>
      <c r="K562" s="159"/>
    </row>
    <row r="563" spans="2:11" ht="12.75">
      <c r="B563" s="159"/>
      <c r="C563" s="159"/>
      <c r="D563" s="159"/>
      <c r="E563" s="159"/>
      <c r="F563" s="159"/>
      <c r="G563" s="159"/>
      <c r="H563" s="159"/>
      <c r="I563" s="159"/>
      <c r="J563" s="159"/>
      <c r="K563" s="159"/>
    </row>
    <row r="564" spans="2:11" ht="12.75">
      <c r="B564" s="159"/>
      <c r="C564" s="159"/>
      <c r="D564" s="159"/>
      <c r="E564" s="159"/>
      <c r="F564" s="159"/>
      <c r="G564" s="159"/>
      <c r="H564" s="159"/>
      <c r="I564" s="159"/>
      <c r="J564" s="159"/>
      <c r="K564" s="159"/>
    </row>
    <row r="565" spans="2:11" ht="12.75">
      <c r="B565" s="159"/>
      <c r="C565" s="159"/>
      <c r="D565" s="159"/>
      <c r="E565" s="159"/>
      <c r="F565" s="159"/>
      <c r="G565" s="159"/>
      <c r="H565" s="159"/>
      <c r="I565" s="159"/>
      <c r="J565" s="159"/>
      <c r="K565" s="159"/>
    </row>
    <row r="566" spans="2:11" ht="12.75">
      <c r="B566" s="159"/>
      <c r="C566" s="159"/>
      <c r="D566" s="159"/>
      <c r="E566" s="159"/>
      <c r="F566" s="159"/>
      <c r="G566" s="159"/>
      <c r="H566" s="159"/>
      <c r="I566" s="159"/>
      <c r="J566" s="159"/>
      <c r="K566" s="159"/>
    </row>
    <row r="567" spans="2:11" ht="12.75">
      <c r="B567" s="159"/>
      <c r="C567" s="159"/>
      <c r="D567" s="159"/>
      <c r="E567" s="159"/>
      <c r="F567" s="159"/>
      <c r="G567" s="159"/>
      <c r="H567" s="159"/>
      <c r="I567" s="159"/>
      <c r="J567" s="159"/>
      <c r="K567" s="159"/>
    </row>
    <row r="568" spans="2:11" ht="12.75">
      <c r="B568" s="159"/>
      <c r="C568" s="159"/>
      <c r="D568" s="159"/>
      <c r="E568" s="159"/>
      <c r="F568" s="159"/>
      <c r="G568" s="159"/>
      <c r="H568" s="159"/>
      <c r="I568" s="159"/>
      <c r="J568" s="159"/>
      <c r="K568" s="159"/>
    </row>
    <row r="569" spans="2:11" ht="12.75"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</row>
    <row r="570" spans="2:11" ht="12.75"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</row>
    <row r="571" spans="2:11" ht="12.75">
      <c r="B571" s="159"/>
      <c r="C571" s="159"/>
      <c r="D571" s="159"/>
      <c r="E571" s="159"/>
      <c r="F571" s="159"/>
      <c r="G571" s="159"/>
      <c r="H571" s="159"/>
      <c r="I571" s="159"/>
      <c r="J571" s="159"/>
      <c r="K571" s="159"/>
    </row>
    <row r="572" spans="2:11" ht="12.75">
      <c r="B572" s="159"/>
      <c r="C572" s="159"/>
      <c r="D572" s="159"/>
      <c r="E572" s="159"/>
      <c r="F572" s="159"/>
      <c r="G572" s="159"/>
      <c r="H572" s="159"/>
      <c r="I572" s="159"/>
      <c r="J572" s="159"/>
      <c r="K572" s="159"/>
    </row>
    <row r="573" spans="2:11" ht="12.75"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</row>
    <row r="574" spans="2:11" ht="12.75">
      <c r="B574" s="159"/>
      <c r="C574" s="159"/>
      <c r="D574" s="159"/>
      <c r="E574" s="159"/>
      <c r="F574" s="159"/>
      <c r="G574" s="159"/>
      <c r="H574" s="159"/>
      <c r="I574" s="159"/>
      <c r="J574" s="159"/>
      <c r="K574" s="159"/>
    </row>
    <row r="575" spans="2:11" ht="12.75"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</row>
    <row r="576" spans="2:11" ht="12.75">
      <c r="B576" s="159"/>
      <c r="C576" s="159"/>
      <c r="D576" s="159"/>
      <c r="E576" s="159"/>
      <c r="F576" s="159"/>
      <c r="G576" s="159"/>
      <c r="H576" s="159"/>
      <c r="I576" s="159"/>
      <c r="J576" s="159"/>
      <c r="K576" s="159"/>
    </row>
    <row r="577" spans="2:11" ht="12.75">
      <c r="B577" s="159"/>
      <c r="C577" s="159"/>
      <c r="D577" s="159"/>
      <c r="E577" s="159"/>
      <c r="F577" s="159"/>
      <c r="G577" s="159"/>
      <c r="H577" s="159"/>
      <c r="I577" s="159"/>
      <c r="J577" s="159"/>
      <c r="K577" s="159"/>
    </row>
    <row r="578" spans="2:11" ht="12.75">
      <c r="B578" s="159"/>
      <c r="C578" s="159"/>
      <c r="D578" s="159"/>
      <c r="E578" s="159"/>
      <c r="F578" s="159"/>
      <c r="G578" s="159"/>
      <c r="H578" s="159"/>
      <c r="I578" s="159"/>
      <c r="J578" s="159"/>
      <c r="K578" s="159"/>
    </row>
    <row r="579" spans="2:11" ht="12.75"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</row>
    <row r="580" spans="2:11" ht="12.75"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</row>
    <row r="581" spans="2:11" ht="12.75"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</row>
    <row r="582" spans="2:11" ht="12.75">
      <c r="B582" s="159"/>
      <c r="C582" s="159"/>
      <c r="D582" s="159"/>
      <c r="E582" s="159"/>
      <c r="F582" s="159"/>
      <c r="G582" s="159"/>
      <c r="H582" s="159"/>
      <c r="I582" s="159"/>
      <c r="J582" s="159"/>
      <c r="K582" s="159"/>
    </row>
    <row r="583" spans="2:11" ht="12.75">
      <c r="B583" s="159"/>
      <c r="C583" s="159"/>
      <c r="D583" s="159"/>
      <c r="E583" s="159"/>
      <c r="F583" s="159"/>
      <c r="G583" s="159"/>
      <c r="H583" s="159"/>
      <c r="I583" s="159"/>
      <c r="J583" s="159"/>
      <c r="K583" s="159"/>
    </row>
    <row r="584" spans="2:11" ht="12.75">
      <c r="B584" s="159"/>
      <c r="C584" s="159"/>
      <c r="D584" s="159"/>
      <c r="E584" s="159"/>
      <c r="F584" s="159"/>
      <c r="G584" s="159"/>
      <c r="H584" s="159"/>
      <c r="I584" s="159"/>
      <c r="J584" s="159"/>
      <c r="K584" s="159"/>
    </row>
    <row r="585" spans="2:11" ht="12.75">
      <c r="B585" s="159"/>
      <c r="C585" s="159"/>
      <c r="D585" s="159"/>
      <c r="E585" s="159"/>
      <c r="F585" s="159"/>
      <c r="G585" s="159"/>
      <c r="H585" s="159"/>
      <c r="I585" s="159"/>
      <c r="J585" s="159"/>
      <c r="K585" s="159"/>
    </row>
    <row r="586" spans="2:11" ht="12.75">
      <c r="B586" s="159"/>
      <c r="C586" s="159"/>
      <c r="D586" s="159"/>
      <c r="E586" s="159"/>
      <c r="F586" s="159"/>
      <c r="G586" s="159"/>
      <c r="H586" s="159"/>
      <c r="I586" s="159"/>
      <c r="J586" s="159"/>
      <c r="K586" s="159"/>
    </row>
    <row r="587" spans="2:11" ht="12.75">
      <c r="B587" s="159"/>
      <c r="C587" s="159"/>
      <c r="D587" s="159"/>
      <c r="E587" s="159"/>
      <c r="F587" s="159"/>
      <c r="G587" s="159"/>
      <c r="H587" s="159"/>
      <c r="I587" s="159"/>
      <c r="J587" s="159"/>
      <c r="K587" s="159"/>
    </row>
    <row r="588" spans="2:11" ht="12.75">
      <c r="B588" s="159"/>
      <c r="C588" s="159"/>
      <c r="D588" s="159"/>
      <c r="E588" s="159"/>
      <c r="F588" s="159"/>
      <c r="G588" s="159"/>
      <c r="H588" s="159"/>
      <c r="I588" s="159"/>
      <c r="J588" s="159"/>
      <c r="K588" s="159"/>
    </row>
    <row r="589" spans="2:11" ht="12.75">
      <c r="B589" s="159"/>
      <c r="C589" s="159"/>
      <c r="D589" s="159"/>
      <c r="E589" s="159"/>
      <c r="F589" s="159"/>
      <c r="G589" s="159"/>
      <c r="H589" s="159"/>
      <c r="I589" s="159"/>
      <c r="J589" s="159"/>
      <c r="K589" s="159"/>
    </row>
    <row r="590" spans="2:11" ht="12.75">
      <c r="B590" s="159"/>
      <c r="C590" s="159"/>
      <c r="D590" s="159"/>
      <c r="E590" s="159"/>
      <c r="F590" s="159"/>
      <c r="G590" s="159"/>
      <c r="H590" s="159"/>
      <c r="I590" s="159"/>
      <c r="J590" s="159"/>
      <c r="K590" s="159"/>
    </row>
    <row r="591" spans="2:11" ht="12.75">
      <c r="B591" s="159"/>
      <c r="C591" s="159"/>
      <c r="D591" s="159"/>
      <c r="E591" s="159"/>
      <c r="F591" s="159"/>
      <c r="G591" s="159"/>
      <c r="H591" s="159"/>
      <c r="I591" s="159"/>
      <c r="J591" s="159"/>
      <c r="K591" s="159"/>
    </row>
    <row r="592" spans="2:11" ht="12.75">
      <c r="B592" s="159"/>
      <c r="C592" s="159"/>
      <c r="D592" s="159"/>
      <c r="E592" s="159"/>
      <c r="F592" s="159"/>
      <c r="G592" s="159"/>
      <c r="H592" s="159"/>
      <c r="I592" s="159"/>
      <c r="J592" s="159"/>
      <c r="K592" s="159"/>
    </row>
    <row r="593" spans="2:11" ht="12.75">
      <c r="B593" s="159"/>
      <c r="C593" s="159"/>
      <c r="D593" s="159"/>
      <c r="E593" s="159"/>
      <c r="F593" s="159"/>
      <c r="G593" s="159"/>
      <c r="H593" s="159"/>
      <c r="I593" s="159"/>
      <c r="J593" s="159"/>
      <c r="K593" s="159"/>
    </row>
    <row r="594" spans="2:11" ht="12.75">
      <c r="B594" s="159"/>
      <c r="C594" s="159"/>
      <c r="D594" s="159"/>
      <c r="E594" s="159"/>
      <c r="F594" s="159"/>
      <c r="G594" s="159"/>
      <c r="H594" s="159"/>
      <c r="I594" s="159"/>
      <c r="J594" s="159"/>
      <c r="K594" s="159"/>
    </row>
    <row r="595" spans="2:11" ht="12.75">
      <c r="B595" s="159"/>
      <c r="C595" s="159"/>
      <c r="D595" s="159"/>
      <c r="E595" s="159"/>
      <c r="F595" s="159"/>
      <c r="G595" s="159"/>
      <c r="H595" s="159"/>
      <c r="I595" s="159"/>
      <c r="J595" s="159"/>
      <c r="K595" s="159"/>
    </row>
    <row r="596" spans="2:11" ht="12.75"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</row>
    <row r="597" spans="2:11" ht="12.75"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</row>
    <row r="598" spans="2:11" ht="12.75">
      <c r="B598" s="159"/>
      <c r="C598" s="159"/>
      <c r="D598" s="159"/>
      <c r="E598" s="159"/>
      <c r="F598" s="159"/>
      <c r="G598" s="159"/>
      <c r="H598" s="159"/>
      <c r="I598" s="159"/>
      <c r="J598" s="159"/>
      <c r="K598" s="159"/>
    </row>
    <row r="599" spans="2:11" ht="12.75">
      <c r="B599" s="159"/>
      <c r="C599" s="159"/>
      <c r="D599" s="159"/>
      <c r="E599" s="159"/>
      <c r="F599" s="159"/>
      <c r="G599" s="159"/>
      <c r="H599" s="159"/>
      <c r="I599" s="159"/>
      <c r="J599" s="159"/>
      <c r="K599" s="159"/>
    </row>
    <row r="600" spans="2:11" ht="12.75">
      <c r="B600" s="159"/>
      <c r="C600" s="159"/>
      <c r="D600" s="159"/>
      <c r="E600" s="159"/>
      <c r="F600" s="159"/>
      <c r="G600" s="159"/>
      <c r="H600" s="159"/>
      <c r="I600" s="159"/>
      <c r="J600" s="159"/>
      <c r="K600" s="159"/>
    </row>
    <row r="601" spans="2:11" ht="12.75">
      <c r="B601" s="159"/>
      <c r="C601" s="159"/>
      <c r="D601" s="159"/>
      <c r="E601" s="159"/>
      <c r="F601" s="159"/>
      <c r="G601" s="159"/>
      <c r="H601" s="159"/>
      <c r="I601" s="159"/>
      <c r="J601" s="159"/>
      <c r="K601" s="159"/>
    </row>
    <row r="602" spans="2:11" ht="12.75">
      <c r="B602" s="159"/>
      <c r="C602" s="159"/>
      <c r="D602" s="159"/>
      <c r="E602" s="159"/>
      <c r="F602" s="159"/>
      <c r="G602" s="159"/>
      <c r="H602" s="159"/>
      <c r="I602" s="159"/>
      <c r="J602" s="159"/>
      <c r="K602" s="159"/>
    </row>
  </sheetData>
  <sheetProtection/>
  <mergeCells count="8">
    <mergeCell ref="O60:O61"/>
    <mergeCell ref="J7:O7"/>
    <mergeCell ref="I117:J117"/>
    <mergeCell ref="K60:K61"/>
    <mergeCell ref="L60:L61"/>
    <mergeCell ref="M60:M61"/>
    <mergeCell ref="N60:N61"/>
    <mergeCell ref="A11:O1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98"/>
  <sheetViews>
    <sheetView tabSelected="1" zoomScale="98" zoomScaleNormal="98" workbookViewId="0" topLeftCell="A607">
      <selection activeCell="A623" sqref="A623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12.140625" style="530" customWidth="1"/>
    <col min="15" max="15" width="11.140625" style="195" customWidth="1"/>
    <col min="16" max="16" width="11.8515625" style="159" customWidth="1"/>
    <col min="17" max="17" width="11.8515625" style="154" customWidth="1"/>
    <col min="18" max="18" width="12.28125" style="364" customWidth="1"/>
  </cols>
  <sheetData>
    <row r="2" spans="1:18" ht="12.75">
      <c r="A2" s="647" t="s">
        <v>616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</row>
    <row r="3" spans="1:20" ht="12.75">
      <c r="A3" s="427" t="s">
        <v>588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2"/>
      <c r="M3" s="2"/>
      <c r="N3" s="440"/>
      <c r="O3" s="287"/>
      <c r="P3" s="531"/>
      <c r="Q3" s="314"/>
      <c r="R3" s="319"/>
      <c r="S3" s="3"/>
      <c r="T3" s="3"/>
    </row>
    <row r="4" spans="1:20" ht="12.75">
      <c r="A4" s="700" t="s">
        <v>589</v>
      </c>
      <c r="B4" s="700"/>
      <c r="C4" s="700"/>
      <c r="D4" s="700"/>
      <c r="E4" s="700"/>
      <c r="F4" s="700"/>
      <c r="G4" s="700"/>
      <c r="H4" s="700"/>
      <c r="I4" s="700"/>
      <c r="J4" s="700"/>
      <c r="K4" s="710"/>
      <c r="L4" s="2"/>
      <c r="M4" s="2"/>
      <c r="N4" s="440"/>
      <c r="O4" s="287"/>
      <c r="P4" s="531"/>
      <c r="Q4" s="314"/>
      <c r="R4" s="319"/>
      <c r="S4" s="3"/>
      <c r="T4" s="3"/>
    </row>
    <row r="5" spans="1:20" ht="12.75">
      <c r="A5" s="159"/>
      <c r="B5" s="159"/>
      <c r="C5" s="159"/>
      <c r="D5" s="159"/>
      <c r="E5" s="159"/>
      <c r="F5" s="159"/>
      <c r="G5" s="159"/>
      <c r="H5" s="429"/>
      <c r="I5" s="429"/>
      <c r="J5" s="429"/>
      <c r="K5" s="429"/>
      <c r="L5" s="2"/>
      <c r="M5" s="2"/>
      <c r="N5" s="440"/>
      <c r="O5" s="287"/>
      <c r="P5" s="531"/>
      <c r="Q5" s="314"/>
      <c r="R5" s="319"/>
      <c r="S5" s="3"/>
      <c r="T5" s="3"/>
    </row>
    <row r="6" spans="1:20" ht="12.75">
      <c r="A6" s="432" t="s">
        <v>614</v>
      </c>
      <c r="B6" s="432"/>
      <c r="C6" s="432"/>
      <c r="D6" s="432"/>
      <c r="E6" s="432"/>
      <c r="F6" s="432"/>
      <c r="G6" s="432"/>
      <c r="H6" s="572"/>
      <c r="I6" s="572"/>
      <c r="J6" s="572"/>
      <c r="K6" s="572"/>
      <c r="L6" s="2"/>
      <c r="M6" s="2"/>
      <c r="N6" s="440"/>
      <c r="O6" s="287"/>
      <c r="P6" s="531"/>
      <c r="Q6" s="314"/>
      <c r="R6" s="319"/>
      <c r="S6" s="3"/>
      <c r="T6" s="3"/>
    </row>
    <row r="7" spans="1:20" ht="12.75">
      <c r="A7" s="432" t="s">
        <v>605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2"/>
      <c r="M7" s="2"/>
      <c r="N7" s="440"/>
      <c r="O7" s="287"/>
      <c r="P7" s="531"/>
      <c r="Q7" s="314"/>
      <c r="R7" s="319"/>
      <c r="S7" s="3"/>
      <c r="T7" s="3"/>
    </row>
    <row r="8" spans="1:20" ht="12.75">
      <c r="A8" s="19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41"/>
      <c r="O8" s="45"/>
      <c r="P8" s="1"/>
      <c r="Q8" s="250"/>
      <c r="R8" s="320"/>
      <c r="S8" s="3"/>
      <c r="T8" s="3"/>
    </row>
    <row r="9" spans="1:20" ht="12.75">
      <c r="A9" s="399" t="s">
        <v>16</v>
      </c>
      <c r="B9" s="400"/>
      <c r="C9" s="400" t="s">
        <v>17</v>
      </c>
      <c r="D9" s="400"/>
      <c r="E9" s="400"/>
      <c r="F9" s="400"/>
      <c r="G9" s="400"/>
      <c r="H9" s="400"/>
      <c r="I9" s="400"/>
      <c r="J9" s="400" t="s">
        <v>18</v>
      </c>
      <c r="K9" s="400"/>
      <c r="L9" s="400"/>
      <c r="M9" s="400"/>
      <c r="N9" s="442" t="s">
        <v>586</v>
      </c>
      <c r="O9" s="407" t="s">
        <v>585</v>
      </c>
      <c r="P9" s="532" t="s">
        <v>584</v>
      </c>
      <c r="Q9" s="408" t="s">
        <v>582</v>
      </c>
      <c r="R9" s="409" t="s">
        <v>551</v>
      </c>
      <c r="S9" s="3"/>
      <c r="T9" s="3"/>
    </row>
    <row r="10" spans="1:20" ht="12.75">
      <c r="A10" s="401" t="s">
        <v>19</v>
      </c>
      <c r="B10" s="402"/>
      <c r="C10" s="402" t="s">
        <v>20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43" t="s">
        <v>587</v>
      </c>
      <c r="O10" s="410">
        <v>2016</v>
      </c>
      <c r="P10" s="533">
        <v>2016</v>
      </c>
      <c r="Q10" s="413" t="s">
        <v>583</v>
      </c>
      <c r="R10" s="416" t="s">
        <v>190</v>
      </c>
      <c r="S10" s="3"/>
      <c r="T10" s="3"/>
    </row>
    <row r="11" spans="1:20" ht="12.75">
      <c r="A11" s="401" t="s">
        <v>21</v>
      </c>
      <c r="B11" s="402"/>
      <c r="C11" s="686" t="s">
        <v>227</v>
      </c>
      <c r="D11" s="687"/>
      <c r="E11" s="687"/>
      <c r="F11" s="687"/>
      <c r="G11" s="687"/>
      <c r="H11" s="687"/>
      <c r="I11" s="687"/>
      <c r="J11" s="402" t="s">
        <v>46</v>
      </c>
      <c r="K11" s="402"/>
      <c r="L11" s="402" t="s">
        <v>561</v>
      </c>
      <c r="M11" s="402"/>
      <c r="N11" s="442">
        <v>1</v>
      </c>
      <c r="O11" s="411">
        <v>2</v>
      </c>
      <c r="P11" s="399">
        <v>3</v>
      </c>
      <c r="Q11" s="414">
        <v>4</v>
      </c>
      <c r="R11" s="635" t="s">
        <v>602</v>
      </c>
      <c r="S11" s="3"/>
      <c r="T11" s="3"/>
    </row>
    <row r="12" spans="1:20" ht="12.75">
      <c r="A12" s="403" t="s">
        <v>22</v>
      </c>
      <c r="B12" s="404"/>
      <c r="C12" s="404"/>
      <c r="D12" s="404"/>
      <c r="E12" s="404"/>
      <c r="F12" s="404"/>
      <c r="G12" s="404"/>
      <c r="H12" s="404"/>
      <c r="I12" s="404"/>
      <c r="J12" s="404" t="s">
        <v>47</v>
      </c>
      <c r="K12" s="404" t="s">
        <v>23</v>
      </c>
      <c r="L12" s="404" t="s">
        <v>562</v>
      </c>
      <c r="M12" s="404"/>
      <c r="N12" s="443"/>
      <c r="O12" s="412"/>
      <c r="P12" s="534"/>
      <c r="Q12" s="415"/>
      <c r="R12" s="417"/>
      <c r="S12" s="3"/>
      <c r="T12" s="3"/>
    </row>
    <row r="13" spans="1:20" ht="12.75">
      <c r="A13" s="5"/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/>
      <c r="K13" s="5" t="s">
        <v>24</v>
      </c>
      <c r="L13" s="5"/>
      <c r="M13" s="5"/>
      <c r="N13" s="444"/>
      <c r="O13" s="17"/>
      <c r="P13" s="5"/>
      <c r="Q13" s="264"/>
      <c r="R13" s="321"/>
      <c r="S13" s="3"/>
      <c r="T13" s="3"/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6" t="s">
        <v>114</v>
      </c>
      <c r="L14" s="6" t="s">
        <v>113</v>
      </c>
      <c r="M14" s="7"/>
      <c r="N14" s="445"/>
      <c r="O14" s="288"/>
      <c r="P14" s="7"/>
      <c r="Q14" s="265"/>
      <c r="R14" s="322"/>
      <c r="S14" s="3"/>
      <c r="T14" s="3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9" t="s">
        <v>68</v>
      </c>
      <c r="L15" s="8" t="s">
        <v>69</v>
      </c>
      <c r="M15" s="8"/>
      <c r="N15" s="446"/>
      <c r="O15" s="43"/>
      <c r="P15" s="8"/>
      <c r="Q15" s="266"/>
      <c r="R15" s="323"/>
      <c r="S15" s="3"/>
      <c r="T15" s="3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>
        <v>100</v>
      </c>
      <c r="K16" s="1" t="s">
        <v>70</v>
      </c>
      <c r="L16" s="1" t="s">
        <v>37</v>
      </c>
      <c r="M16" s="1"/>
      <c r="N16" s="447"/>
      <c r="O16" s="45"/>
      <c r="P16" s="4"/>
      <c r="Q16" s="315"/>
      <c r="R16" s="324"/>
      <c r="S16" s="3"/>
      <c r="T16" s="3"/>
    </row>
    <row r="17" spans="1:20" ht="12.75">
      <c r="A17" s="7" t="s">
        <v>135</v>
      </c>
      <c r="B17" s="7"/>
      <c r="C17" s="7"/>
      <c r="D17" s="7"/>
      <c r="E17" s="7"/>
      <c r="F17" s="7"/>
      <c r="G17" s="7"/>
      <c r="H17" s="7"/>
      <c r="I17" s="7"/>
      <c r="J17" s="7"/>
      <c r="K17" s="10" t="s">
        <v>51</v>
      </c>
      <c r="L17" s="10" t="s">
        <v>49</v>
      </c>
      <c r="M17" s="10"/>
      <c r="N17" s="448"/>
      <c r="O17" s="288"/>
      <c r="P17" s="7"/>
      <c r="Q17" s="265"/>
      <c r="R17" s="322"/>
      <c r="S17" s="3"/>
      <c r="T17" s="3"/>
    </row>
    <row r="18" spans="1:20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10" t="s">
        <v>52</v>
      </c>
      <c r="L18" s="10" t="s">
        <v>50</v>
      </c>
      <c r="M18" s="10"/>
      <c r="N18" s="448"/>
      <c r="O18" s="288"/>
      <c r="P18" s="7"/>
      <c r="Q18" s="265"/>
      <c r="R18" s="322"/>
      <c r="S18" s="3"/>
      <c r="T18" s="3"/>
    </row>
    <row r="19" spans="1:20" ht="12.75">
      <c r="A19" s="11" t="s">
        <v>230</v>
      </c>
      <c r="B19" s="12"/>
      <c r="C19" s="12"/>
      <c r="D19" s="12"/>
      <c r="E19" s="12"/>
      <c r="F19" s="12"/>
      <c r="G19" s="12"/>
      <c r="H19" s="12"/>
      <c r="I19" s="12"/>
      <c r="J19" s="12"/>
      <c r="K19" s="13" t="s">
        <v>51</v>
      </c>
      <c r="L19" s="13" t="s">
        <v>394</v>
      </c>
      <c r="M19" s="13"/>
      <c r="N19" s="449"/>
      <c r="O19" s="11"/>
      <c r="P19" s="12"/>
      <c r="Q19" s="267"/>
      <c r="R19" s="325"/>
      <c r="S19" s="3"/>
      <c r="T19" s="3"/>
    </row>
    <row r="20" spans="1:20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4"/>
      <c r="L20" s="15" t="s">
        <v>228</v>
      </c>
      <c r="M20" s="14"/>
      <c r="N20" s="450"/>
      <c r="O20" s="11"/>
      <c r="P20" s="12"/>
      <c r="Q20" s="267"/>
      <c r="R20" s="325"/>
      <c r="S20" s="3"/>
      <c r="T20" s="3"/>
    </row>
    <row r="21" spans="1:20" ht="12.75">
      <c r="A21" s="16" t="s">
        <v>229</v>
      </c>
      <c r="B21" s="16"/>
      <c r="C21" s="16"/>
      <c r="D21" s="16"/>
      <c r="E21" s="16"/>
      <c r="F21" s="16"/>
      <c r="G21" s="16"/>
      <c r="H21" s="16"/>
      <c r="I21" s="16"/>
      <c r="J21" s="16">
        <v>111</v>
      </c>
      <c r="K21" s="17" t="s">
        <v>53</v>
      </c>
      <c r="L21" s="682" t="s">
        <v>245</v>
      </c>
      <c r="M21" s="682"/>
      <c r="N21" s="451"/>
      <c r="O21" s="17"/>
      <c r="P21" s="5"/>
      <c r="Q21" s="264"/>
      <c r="R21" s="321"/>
      <c r="S21" s="3"/>
      <c r="T21" s="3"/>
    </row>
    <row r="22" spans="1:20" ht="12.75">
      <c r="A22" s="16" t="s">
        <v>229</v>
      </c>
      <c r="B22" s="16">
        <v>1</v>
      </c>
      <c r="C22" s="16"/>
      <c r="D22" s="16">
        <v>3</v>
      </c>
      <c r="E22" s="16"/>
      <c r="F22" s="16">
        <v>5</v>
      </c>
      <c r="G22" s="16"/>
      <c r="H22" s="16"/>
      <c r="I22" s="16"/>
      <c r="J22" s="16">
        <v>111</v>
      </c>
      <c r="K22" s="20">
        <v>3</v>
      </c>
      <c r="L22" s="20" t="s">
        <v>0</v>
      </c>
      <c r="M22" s="20"/>
      <c r="N22" s="452">
        <f>N23+N36</f>
        <v>136705</v>
      </c>
      <c r="O22" s="24">
        <f>O23+O36</f>
        <v>247000</v>
      </c>
      <c r="P22" s="535">
        <f>P23+P36</f>
        <v>253000</v>
      </c>
      <c r="Q22" s="226">
        <f>Q23+Q36</f>
        <v>105248</v>
      </c>
      <c r="R22" s="326">
        <f>Q22/P22</f>
        <v>0.416</v>
      </c>
      <c r="S22" s="3"/>
      <c r="T22" s="3"/>
    </row>
    <row r="23" spans="1:20" ht="12.75">
      <c r="A23" s="16" t="s">
        <v>229</v>
      </c>
      <c r="B23" s="16">
        <v>1</v>
      </c>
      <c r="C23" s="16"/>
      <c r="D23" s="16">
        <v>3</v>
      </c>
      <c r="E23" s="16"/>
      <c r="F23" s="16">
        <v>5</v>
      </c>
      <c r="G23" s="16"/>
      <c r="H23" s="16"/>
      <c r="I23" s="16"/>
      <c r="J23" s="16">
        <v>111</v>
      </c>
      <c r="K23" s="21">
        <v>32</v>
      </c>
      <c r="L23" s="22" t="s">
        <v>5</v>
      </c>
      <c r="M23" s="23"/>
      <c r="N23" s="294">
        <f>N24+N26</f>
        <v>136705</v>
      </c>
      <c r="O23" s="24">
        <f>O24+O26</f>
        <v>247000</v>
      </c>
      <c r="P23" s="536">
        <f>P24+P26</f>
        <v>253000</v>
      </c>
      <c r="Q23" s="268">
        <f>Q24+Q26</f>
        <v>105248</v>
      </c>
      <c r="R23" s="326">
        <f aca="true" t="shared" si="0" ref="R23:R34">Q23/P23</f>
        <v>0.416</v>
      </c>
      <c r="S23" s="3"/>
      <c r="T23" s="3"/>
    </row>
    <row r="24" spans="1:20" ht="12.75">
      <c r="A24" s="16" t="s">
        <v>229</v>
      </c>
      <c r="B24" s="16">
        <v>1</v>
      </c>
      <c r="C24" s="16"/>
      <c r="D24" s="16">
        <v>3</v>
      </c>
      <c r="E24" s="16"/>
      <c r="F24" s="16">
        <v>5</v>
      </c>
      <c r="G24" s="16"/>
      <c r="H24" s="16"/>
      <c r="I24" s="16"/>
      <c r="J24" s="16">
        <v>111</v>
      </c>
      <c r="K24" s="20">
        <v>323</v>
      </c>
      <c r="L24" s="651" t="s">
        <v>7</v>
      </c>
      <c r="M24" s="652"/>
      <c r="N24" s="453">
        <f>N25</f>
        <v>24368</v>
      </c>
      <c r="O24" s="24">
        <f>O25</f>
        <v>25000</v>
      </c>
      <c r="P24" s="535">
        <f>P25</f>
        <v>25000</v>
      </c>
      <c r="Q24" s="226">
        <f>Q25</f>
        <v>500</v>
      </c>
      <c r="R24" s="326">
        <f t="shared" si="0"/>
        <v>0.02</v>
      </c>
      <c r="S24" s="3"/>
      <c r="T24" s="3"/>
    </row>
    <row r="25" spans="1:20" ht="12.75">
      <c r="A25" s="16" t="s">
        <v>229</v>
      </c>
      <c r="B25" s="16">
        <v>1</v>
      </c>
      <c r="C25" s="16"/>
      <c r="D25" s="16">
        <v>3</v>
      </c>
      <c r="E25" s="16"/>
      <c r="F25" s="16">
        <v>5</v>
      </c>
      <c r="G25" s="16"/>
      <c r="H25" s="16"/>
      <c r="I25" s="16"/>
      <c r="J25" s="16">
        <v>111</v>
      </c>
      <c r="K25" s="21">
        <v>3233</v>
      </c>
      <c r="L25" s="21" t="s">
        <v>73</v>
      </c>
      <c r="M25" s="21"/>
      <c r="N25" s="454">
        <v>24368</v>
      </c>
      <c r="O25" s="24">
        <v>25000</v>
      </c>
      <c r="P25" s="536">
        <v>25000</v>
      </c>
      <c r="Q25" s="268">
        <v>500</v>
      </c>
      <c r="R25" s="326">
        <f t="shared" si="0"/>
        <v>0.02</v>
      </c>
      <c r="S25" s="3"/>
      <c r="T25" s="3"/>
    </row>
    <row r="26" spans="1:20" ht="12.75">
      <c r="A26" s="16" t="s">
        <v>229</v>
      </c>
      <c r="B26" s="16">
        <v>1</v>
      </c>
      <c r="C26" s="16"/>
      <c r="D26" s="16">
        <v>3</v>
      </c>
      <c r="E26" s="16"/>
      <c r="F26" s="16">
        <v>5</v>
      </c>
      <c r="G26" s="16"/>
      <c r="H26" s="16"/>
      <c r="I26" s="16"/>
      <c r="J26" s="16">
        <v>111</v>
      </c>
      <c r="K26" s="20">
        <v>329</v>
      </c>
      <c r="L26" s="651" t="s">
        <v>34</v>
      </c>
      <c r="M26" s="652"/>
      <c r="N26" s="453">
        <f>N27+N28+N29+N30+N31+N32+N33+N34+N35</f>
        <v>112337</v>
      </c>
      <c r="O26" s="24">
        <f>O27+O28+O29+O30+O31+O32+O33+O34+O35</f>
        <v>222000</v>
      </c>
      <c r="P26" s="535">
        <f>P27+P28+P29+P30+P31+P32+P33+P34+P35</f>
        <v>228000</v>
      </c>
      <c r="Q26" s="226">
        <f>Q27+Q28+Q29+Q30+Q31+Q32+Q33+Q34+Q35</f>
        <v>104748</v>
      </c>
      <c r="R26" s="326">
        <f t="shared" si="0"/>
        <v>0.45942105263157895</v>
      </c>
      <c r="S26" s="27"/>
      <c r="T26" s="27"/>
    </row>
    <row r="27" spans="1:20" ht="12.75">
      <c r="A27" s="16" t="s">
        <v>229</v>
      </c>
      <c r="B27" s="16">
        <v>1</v>
      </c>
      <c r="C27" s="16"/>
      <c r="D27" s="16">
        <v>3</v>
      </c>
      <c r="E27" s="16"/>
      <c r="F27" s="16">
        <v>5</v>
      </c>
      <c r="G27" s="16"/>
      <c r="H27" s="16"/>
      <c r="I27" s="16"/>
      <c r="J27" s="16">
        <v>111</v>
      </c>
      <c r="K27" s="21">
        <v>3291</v>
      </c>
      <c r="L27" s="25" t="s">
        <v>403</v>
      </c>
      <c r="M27" s="26"/>
      <c r="N27" s="294">
        <v>94293</v>
      </c>
      <c r="O27" s="24">
        <v>190000</v>
      </c>
      <c r="P27" s="536">
        <v>196000</v>
      </c>
      <c r="Q27" s="268">
        <v>97778</v>
      </c>
      <c r="R27" s="326">
        <f t="shared" si="0"/>
        <v>0.4988673469387755</v>
      </c>
      <c r="S27" s="27"/>
      <c r="T27" s="27"/>
    </row>
    <row r="28" spans="1:20" ht="12.75">
      <c r="A28" s="16" t="s">
        <v>229</v>
      </c>
      <c r="B28" s="16">
        <v>1</v>
      </c>
      <c r="C28" s="16"/>
      <c r="D28" s="16">
        <v>3</v>
      </c>
      <c r="E28" s="16"/>
      <c r="F28" s="16">
        <v>5</v>
      </c>
      <c r="G28" s="16"/>
      <c r="H28" s="16"/>
      <c r="I28" s="16"/>
      <c r="J28" s="16">
        <v>111</v>
      </c>
      <c r="K28" s="28">
        <v>3291</v>
      </c>
      <c r="L28" s="31" t="s">
        <v>600</v>
      </c>
      <c r="M28" s="28"/>
      <c r="N28" s="455">
        <v>15000</v>
      </c>
      <c r="O28" s="29">
        <v>0</v>
      </c>
      <c r="P28" s="537">
        <v>0</v>
      </c>
      <c r="Q28" s="269">
        <v>0</v>
      </c>
      <c r="R28" s="326" t="e">
        <f t="shared" si="0"/>
        <v>#DIV/0!</v>
      </c>
      <c r="S28" s="3"/>
      <c r="T28" s="3"/>
    </row>
    <row r="29" spans="1:20" ht="12.75" hidden="1">
      <c r="A29" s="16" t="s">
        <v>229</v>
      </c>
      <c r="B29" s="16">
        <v>1</v>
      </c>
      <c r="C29" s="16"/>
      <c r="D29" s="16">
        <v>3</v>
      </c>
      <c r="E29" s="16"/>
      <c r="F29" s="16">
        <v>5</v>
      </c>
      <c r="G29" s="16"/>
      <c r="H29" s="16"/>
      <c r="I29" s="16"/>
      <c r="J29" s="16">
        <v>111</v>
      </c>
      <c r="K29" s="28">
        <v>3291</v>
      </c>
      <c r="L29" s="28" t="s">
        <v>529</v>
      </c>
      <c r="M29" s="28"/>
      <c r="N29" s="455">
        <v>0</v>
      </c>
      <c r="O29" s="29">
        <v>0</v>
      </c>
      <c r="P29" s="537">
        <v>0</v>
      </c>
      <c r="Q29" s="269">
        <v>0</v>
      </c>
      <c r="R29" s="326" t="e">
        <f t="shared" si="0"/>
        <v>#DIV/0!</v>
      </c>
      <c r="S29" s="3"/>
      <c r="T29" s="3"/>
    </row>
    <row r="30" spans="1:20" ht="12.75" hidden="1">
      <c r="A30" s="16" t="s">
        <v>229</v>
      </c>
      <c r="B30" s="16">
        <v>1</v>
      </c>
      <c r="C30" s="16"/>
      <c r="D30" s="16">
        <v>3</v>
      </c>
      <c r="E30" s="16"/>
      <c r="F30" s="16">
        <v>5</v>
      </c>
      <c r="G30" s="16"/>
      <c r="H30" s="16"/>
      <c r="I30" s="16"/>
      <c r="J30" s="16">
        <v>111</v>
      </c>
      <c r="K30" s="28">
        <v>3291</v>
      </c>
      <c r="L30" s="649" t="s">
        <v>170</v>
      </c>
      <c r="M30" s="650"/>
      <c r="N30" s="456"/>
      <c r="O30" s="29"/>
      <c r="P30" s="537"/>
      <c r="Q30" s="269"/>
      <c r="R30" s="326" t="e">
        <f t="shared" si="0"/>
        <v>#DIV/0!</v>
      </c>
      <c r="S30" s="3"/>
      <c r="T30" s="3"/>
    </row>
    <row r="31" spans="1:20" ht="12.75" hidden="1">
      <c r="A31" s="16" t="s">
        <v>229</v>
      </c>
      <c r="B31" s="16">
        <v>1</v>
      </c>
      <c r="C31" s="16"/>
      <c r="D31" s="16">
        <v>3</v>
      </c>
      <c r="E31" s="16"/>
      <c r="F31" s="16">
        <v>5</v>
      </c>
      <c r="G31" s="16"/>
      <c r="H31" s="16"/>
      <c r="I31" s="16"/>
      <c r="J31" s="16">
        <v>111</v>
      </c>
      <c r="K31" s="28">
        <v>3291</v>
      </c>
      <c r="L31" s="28" t="s">
        <v>497</v>
      </c>
      <c r="M31" s="28"/>
      <c r="N31" s="455">
        <v>0</v>
      </c>
      <c r="O31" s="29">
        <v>0</v>
      </c>
      <c r="P31" s="537">
        <v>0</v>
      </c>
      <c r="Q31" s="269">
        <v>0</v>
      </c>
      <c r="R31" s="326" t="e">
        <f t="shared" si="0"/>
        <v>#DIV/0!</v>
      </c>
      <c r="S31" s="3"/>
      <c r="T31" s="3"/>
    </row>
    <row r="32" spans="1:20" ht="12.75" hidden="1">
      <c r="A32" s="16" t="s">
        <v>229</v>
      </c>
      <c r="B32" s="16">
        <v>1</v>
      </c>
      <c r="C32" s="16"/>
      <c r="D32" s="16">
        <v>3</v>
      </c>
      <c r="E32" s="16"/>
      <c r="F32" s="16">
        <v>5</v>
      </c>
      <c r="G32" s="16"/>
      <c r="H32" s="16"/>
      <c r="I32" s="16"/>
      <c r="J32" s="16">
        <v>111</v>
      </c>
      <c r="K32" s="28">
        <v>3291</v>
      </c>
      <c r="L32" s="28" t="s">
        <v>180</v>
      </c>
      <c r="M32" s="28"/>
      <c r="N32" s="455">
        <v>0</v>
      </c>
      <c r="O32" s="29">
        <v>0</v>
      </c>
      <c r="P32" s="537">
        <v>0</v>
      </c>
      <c r="Q32" s="269">
        <v>0</v>
      </c>
      <c r="R32" s="326" t="e">
        <f t="shared" si="0"/>
        <v>#DIV/0!</v>
      </c>
      <c r="S32" s="3"/>
      <c r="T32" s="3"/>
    </row>
    <row r="33" spans="1:20" ht="12.75" hidden="1">
      <c r="A33" s="16" t="s">
        <v>229</v>
      </c>
      <c r="B33" s="16">
        <v>1</v>
      </c>
      <c r="C33" s="16"/>
      <c r="D33" s="16">
        <v>3</v>
      </c>
      <c r="E33" s="16"/>
      <c r="F33" s="16">
        <v>5</v>
      </c>
      <c r="G33" s="16"/>
      <c r="H33" s="16"/>
      <c r="I33" s="16"/>
      <c r="J33" s="16">
        <v>111</v>
      </c>
      <c r="K33" s="28">
        <v>3293</v>
      </c>
      <c r="L33" s="649" t="s">
        <v>74</v>
      </c>
      <c r="M33" s="650"/>
      <c r="N33" s="456"/>
      <c r="O33" s="30"/>
      <c r="P33" s="30"/>
      <c r="Q33" s="270"/>
      <c r="R33" s="326" t="e">
        <f t="shared" si="0"/>
        <v>#DIV/0!</v>
      </c>
      <c r="S33" s="27"/>
      <c r="T33" s="27"/>
    </row>
    <row r="34" spans="1:20" ht="12.75">
      <c r="A34" s="16" t="s">
        <v>229</v>
      </c>
      <c r="B34" s="16">
        <v>1</v>
      </c>
      <c r="C34" s="16"/>
      <c r="D34" s="16">
        <v>3</v>
      </c>
      <c r="E34" s="16"/>
      <c r="F34" s="16">
        <v>5</v>
      </c>
      <c r="G34" s="16"/>
      <c r="H34" s="16"/>
      <c r="I34" s="16"/>
      <c r="J34" s="16">
        <v>111</v>
      </c>
      <c r="K34" s="21">
        <v>3291</v>
      </c>
      <c r="L34" s="21" t="s">
        <v>75</v>
      </c>
      <c r="M34" s="21"/>
      <c r="N34" s="454">
        <v>3044</v>
      </c>
      <c r="O34" s="24">
        <v>32000</v>
      </c>
      <c r="P34" s="536">
        <v>32000</v>
      </c>
      <c r="Q34" s="268">
        <v>6970</v>
      </c>
      <c r="R34" s="326">
        <f t="shared" si="0"/>
        <v>0.2178125</v>
      </c>
      <c r="S34" s="3"/>
      <c r="T34" s="3"/>
    </row>
    <row r="35" spans="1:20" ht="12.75" hidden="1">
      <c r="A35" s="3" t="s">
        <v>136</v>
      </c>
      <c r="B35" s="3"/>
      <c r="C35" s="3"/>
      <c r="D35" s="16">
        <v>3</v>
      </c>
      <c r="E35" s="3"/>
      <c r="F35" s="16">
        <v>5</v>
      </c>
      <c r="G35" s="3"/>
      <c r="H35" s="3"/>
      <c r="I35" s="3"/>
      <c r="J35" s="3">
        <v>111</v>
      </c>
      <c r="K35" s="31">
        <v>3291</v>
      </c>
      <c r="L35" s="32" t="s">
        <v>185</v>
      </c>
      <c r="M35" s="33"/>
      <c r="N35" s="457"/>
      <c r="O35" s="24"/>
      <c r="P35" s="536"/>
      <c r="Q35" s="268"/>
      <c r="R35" s="326" t="e">
        <f>P35/O35</f>
        <v>#DIV/0!</v>
      </c>
      <c r="S35" s="3"/>
      <c r="T35" s="3"/>
    </row>
    <row r="36" spans="1:20" ht="12.75" hidden="1">
      <c r="A36" s="3" t="s">
        <v>136</v>
      </c>
      <c r="B36" s="3">
        <v>1</v>
      </c>
      <c r="C36" s="3"/>
      <c r="D36" s="16">
        <v>3</v>
      </c>
      <c r="E36" s="3"/>
      <c r="F36" s="16">
        <v>5</v>
      </c>
      <c r="G36" s="3"/>
      <c r="H36" s="3"/>
      <c r="I36" s="3"/>
      <c r="J36" s="3">
        <v>111</v>
      </c>
      <c r="K36" s="28">
        <v>38</v>
      </c>
      <c r="L36" s="34" t="s">
        <v>105</v>
      </c>
      <c r="M36" s="61"/>
      <c r="N36" s="456">
        <f aca="true" t="shared" si="1" ref="N36:Q37">N37</f>
        <v>0</v>
      </c>
      <c r="O36" s="29">
        <f t="shared" si="1"/>
        <v>0</v>
      </c>
      <c r="P36" s="537">
        <f t="shared" si="1"/>
        <v>0</v>
      </c>
      <c r="Q36" s="269">
        <f t="shared" si="1"/>
        <v>0</v>
      </c>
      <c r="R36" s="326" t="e">
        <f>P36/O36</f>
        <v>#DIV/0!</v>
      </c>
      <c r="S36" s="3"/>
      <c r="T36" s="3"/>
    </row>
    <row r="37" spans="1:20" ht="12.75" hidden="1">
      <c r="A37" s="3" t="s">
        <v>136</v>
      </c>
      <c r="B37" s="3">
        <v>1</v>
      </c>
      <c r="C37" s="3"/>
      <c r="D37" s="16">
        <v>3</v>
      </c>
      <c r="E37" s="3"/>
      <c r="F37" s="16">
        <v>5</v>
      </c>
      <c r="G37" s="3"/>
      <c r="H37" s="3"/>
      <c r="I37" s="3"/>
      <c r="J37" s="3">
        <v>111</v>
      </c>
      <c r="K37" s="146">
        <v>381</v>
      </c>
      <c r="L37" s="147" t="s">
        <v>97</v>
      </c>
      <c r="M37" s="148"/>
      <c r="N37" s="458">
        <f t="shared" si="1"/>
        <v>0</v>
      </c>
      <c r="O37" s="29">
        <f t="shared" si="1"/>
        <v>0</v>
      </c>
      <c r="P37" s="538">
        <f t="shared" si="1"/>
        <v>0</v>
      </c>
      <c r="Q37" s="227">
        <f t="shared" si="1"/>
        <v>0</v>
      </c>
      <c r="R37" s="326" t="e">
        <f>P37/O37</f>
        <v>#DIV/0!</v>
      </c>
      <c r="S37" s="3"/>
      <c r="T37" s="3"/>
    </row>
    <row r="38" spans="1:20" ht="13.5" hidden="1" thickBot="1">
      <c r="A38" s="3" t="s">
        <v>136</v>
      </c>
      <c r="B38" s="3">
        <v>1</v>
      </c>
      <c r="C38" s="3"/>
      <c r="D38" s="16">
        <v>3</v>
      </c>
      <c r="E38" s="3"/>
      <c r="F38" s="16">
        <v>5</v>
      </c>
      <c r="G38" s="3"/>
      <c r="H38" s="3"/>
      <c r="I38" s="3"/>
      <c r="J38" s="3">
        <v>111</v>
      </c>
      <c r="K38" s="41">
        <v>3811</v>
      </c>
      <c r="L38" s="149" t="s">
        <v>181</v>
      </c>
      <c r="M38" s="150"/>
      <c r="N38" s="459">
        <v>0</v>
      </c>
      <c r="O38" s="42">
        <v>0</v>
      </c>
      <c r="P38" s="539">
        <v>0</v>
      </c>
      <c r="Q38" s="269">
        <v>0</v>
      </c>
      <c r="R38" s="326" t="e">
        <f>P38/O38</f>
        <v>#DIV/0!</v>
      </c>
      <c r="S38" s="3"/>
      <c r="T38" s="3"/>
    </row>
    <row r="39" spans="1:20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35"/>
      <c r="L39" s="36" t="s">
        <v>122</v>
      </c>
      <c r="M39" s="36"/>
      <c r="N39" s="460">
        <f>N22</f>
        <v>136705</v>
      </c>
      <c r="O39" s="289">
        <f>O22</f>
        <v>247000</v>
      </c>
      <c r="P39" s="540">
        <f>P22</f>
        <v>253000</v>
      </c>
      <c r="Q39" s="228">
        <f>Q22</f>
        <v>105248</v>
      </c>
      <c r="R39" s="327">
        <f>Q39/P39</f>
        <v>0.416</v>
      </c>
      <c r="S39" s="3"/>
      <c r="T39" s="3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37"/>
      <c r="L40" s="38"/>
      <c r="M40" s="38"/>
      <c r="N40" s="461"/>
      <c r="O40" s="290"/>
      <c r="P40" s="541"/>
      <c r="Q40" s="229"/>
      <c r="R40" s="328"/>
      <c r="S40" s="3"/>
      <c r="T40" s="3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9" t="s">
        <v>186</v>
      </c>
      <c r="L41" s="8" t="s">
        <v>54</v>
      </c>
      <c r="M41" s="8"/>
      <c r="N41" s="446"/>
      <c r="O41" s="43"/>
      <c r="P41" s="8"/>
      <c r="Q41" s="266"/>
      <c r="R41" s="323"/>
      <c r="S41" s="3"/>
      <c r="T41" s="3"/>
    </row>
    <row r="42" spans="1:20" ht="12.75">
      <c r="A42" s="17" t="s">
        <v>231</v>
      </c>
      <c r="B42" s="5"/>
      <c r="C42" s="5"/>
      <c r="D42" s="5"/>
      <c r="E42" s="5"/>
      <c r="F42" s="5"/>
      <c r="G42" s="5"/>
      <c r="H42" s="5"/>
      <c r="I42" s="5"/>
      <c r="J42" s="5">
        <v>111</v>
      </c>
      <c r="K42" s="5" t="s">
        <v>53</v>
      </c>
      <c r="L42" s="682" t="s">
        <v>371</v>
      </c>
      <c r="M42" s="682"/>
      <c r="N42" s="451"/>
      <c r="O42" s="17"/>
      <c r="P42" s="681"/>
      <c r="Q42" s="681"/>
      <c r="R42" s="681"/>
      <c r="S42" s="3"/>
      <c r="T42" s="3"/>
    </row>
    <row r="43" spans="1:20" ht="12.75">
      <c r="A43" s="16" t="s">
        <v>231</v>
      </c>
      <c r="B43" s="16">
        <v>1</v>
      </c>
      <c r="C43" s="16"/>
      <c r="D43" s="16">
        <v>3</v>
      </c>
      <c r="E43" s="16"/>
      <c r="F43" s="16">
        <v>5</v>
      </c>
      <c r="G43" s="16"/>
      <c r="H43" s="16"/>
      <c r="I43" s="16"/>
      <c r="J43" s="16">
        <v>111</v>
      </c>
      <c r="K43" s="20">
        <v>3</v>
      </c>
      <c r="L43" s="651" t="s">
        <v>0</v>
      </c>
      <c r="M43" s="652"/>
      <c r="N43" s="453">
        <f>N44</f>
        <v>0</v>
      </c>
      <c r="O43" s="24">
        <f>O44</f>
        <v>40000</v>
      </c>
      <c r="P43" s="535">
        <f>P44</f>
        <v>40000</v>
      </c>
      <c r="Q43" s="226">
        <f>Q44</f>
        <v>0</v>
      </c>
      <c r="R43" s="329">
        <f>Q43/P43</f>
        <v>0</v>
      </c>
      <c r="S43" s="3"/>
      <c r="T43" s="3"/>
    </row>
    <row r="44" spans="1:20" ht="12.75">
      <c r="A44" s="16" t="s">
        <v>231</v>
      </c>
      <c r="B44" s="16">
        <v>1</v>
      </c>
      <c r="C44" s="16"/>
      <c r="D44" s="16">
        <v>3</v>
      </c>
      <c r="E44" s="16"/>
      <c r="F44" s="16">
        <v>5</v>
      </c>
      <c r="G44" s="16"/>
      <c r="H44" s="16"/>
      <c r="I44" s="16"/>
      <c r="J44" s="16">
        <v>111</v>
      </c>
      <c r="K44" s="21">
        <v>32</v>
      </c>
      <c r="L44" s="649" t="s">
        <v>5</v>
      </c>
      <c r="M44" s="650"/>
      <c r="N44" s="294">
        <f>N45+N47+N49</f>
        <v>0</v>
      </c>
      <c r="O44" s="24">
        <f>O45+O47+O49</f>
        <v>40000</v>
      </c>
      <c r="P44" s="536">
        <f>P45+P47+P49</f>
        <v>40000</v>
      </c>
      <c r="Q44" s="268">
        <f>Q45+Q47+Q49</f>
        <v>0</v>
      </c>
      <c r="R44" s="329">
        <f aca="true" t="shared" si="2" ref="R44:R50">Q44/P44</f>
        <v>0</v>
      </c>
      <c r="S44" s="3"/>
      <c r="T44" s="3"/>
    </row>
    <row r="45" spans="1:20" ht="12.75">
      <c r="A45" s="16" t="s">
        <v>231</v>
      </c>
      <c r="B45" s="16">
        <v>1</v>
      </c>
      <c r="C45" s="16"/>
      <c r="D45" s="16">
        <v>3</v>
      </c>
      <c r="E45" s="16"/>
      <c r="F45" s="16">
        <v>5</v>
      </c>
      <c r="G45" s="16"/>
      <c r="H45" s="16"/>
      <c r="I45" s="16"/>
      <c r="J45" s="16">
        <v>111</v>
      </c>
      <c r="K45" s="146">
        <v>322</v>
      </c>
      <c r="L45" s="651" t="s">
        <v>26</v>
      </c>
      <c r="M45" s="652"/>
      <c r="N45" s="458">
        <f>N46</f>
        <v>0</v>
      </c>
      <c r="O45" s="29">
        <f>O46</f>
        <v>10000</v>
      </c>
      <c r="P45" s="538">
        <f>P46</f>
        <v>10000</v>
      </c>
      <c r="Q45" s="227">
        <f>Q46</f>
        <v>0</v>
      </c>
      <c r="R45" s="329">
        <f t="shared" si="2"/>
        <v>0</v>
      </c>
      <c r="S45" s="3"/>
      <c r="T45" s="3"/>
    </row>
    <row r="46" spans="1:20" ht="12.75">
      <c r="A46" s="16" t="s">
        <v>231</v>
      </c>
      <c r="B46" s="16">
        <v>1</v>
      </c>
      <c r="C46" s="16"/>
      <c r="D46" s="16">
        <v>3</v>
      </c>
      <c r="E46" s="16"/>
      <c r="F46" s="16">
        <v>5</v>
      </c>
      <c r="G46" s="16"/>
      <c r="H46" s="16"/>
      <c r="I46" s="16"/>
      <c r="J46" s="16">
        <v>111</v>
      </c>
      <c r="K46" s="28">
        <v>3221</v>
      </c>
      <c r="L46" s="25" t="s">
        <v>80</v>
      </c>
      <c r="M46" s="26"/>
      <c r="N46" s="456">
        <v>0</v>
      </c>
      <c r="O46" s="29">
        <v>10000</v>
      </c>
      <c r="P46" s="537">
        <v>10000</v>
      </c>
      <c r="Q46" s="269">
        <v>0</v>
      </c>
      <c r="R46" s="329">
        <f t="shared" si="2"/>
        <v>0</v>
      </c>
      <c r="S46" s="3"/>
      <c r="T46" s="3"/>
    </row>
    <row r="47" spans="1:20" ht="12.75" hidden="1">
      <c r="A47" s="16" t="s">
        <v>231</v>
      </c>
      <c r="B47" s="16">
        <v>1</v>
      </c>
      <c r="C47" s="16"/>
      <c r="D47" s="16">
        <v>3</v>
      </c>
      <c r="E47" s="16"/>
      <c r="F47" s="16">
        <v>5</v>
      </c>
      <c r="G47" s="16"/>
      <c r="H47" s="16"/>
      <c r="I47" s="16"/>
      <c r="J47" s="16">
        <v>111</v>
      </c>
      <c r="K47" s="146">
        <v>323</v>
      </c>
      <c r="L47" s="651" t="s">
        <v>7</v>
      </c>
      <c r="M47" s="652"/>
      <c r="N47" s="458">
        <f>N48</f>
        <v>0</v>
      </c>
      <c r="O47" s="29">
        <f>O48</f>
        <v>0</v>
      </c>
      <c r="P47" s="538">
        <f>P48</f>
        <v>0</v>
      </c>
      <c r="Q47" s="227">
        <f>Q48</f>
        <v>0</v>
      </c>
      <c r="R47" s="329" t="e">
        <f t="shared" si="2"/>
        <v>#DIV/0!</v>
      </c>
      <c r="S47" s="3"/>
      <c r="T47" s="3"/>
    </row>
    <row r="48" spans="1:20" ht="12.75" hidden="1">
      <c r="A48" s="16" t="s">
        <v>231</v>
      </c>
      <c r="B48" s="16">
        <v>1</v>
      </c>
      <c r="C48" s="16"/>
      <c r="D48" s="16">
        <v>3</v>
      </c>
      <c r="E48" s="16"/>
      <c r="F48" s="16">
        <v>5</v>
      </c>
      <c r="G48" s="16"/>
      <c r="H48" s="16"/>
      <c r="I48" s="16"/>
      <c r="J48" s="16">
        <v>111</v>
      </c>
      <c r="K48" s="28">
        <v>3233</v>
      </c>
      <c r="L48" s="649" t="s">
        <v>197</v>
      </c>
      <c r="M48" s="650"/>
      <c r="N48" s="456">
        <v>0</v>
      </c>
      <c r="O48" s="29">
        <v>0</v>
      </c>
      <c r="P48" s="537">
        <v>0</v>
      </c>
      <c r="Q48" s="269">
        <v>0</v>
      </c>
      <c r="R48" s="329" t="e">
        <f t="shared" si="2"/>
        <v>#DIV/0!</v>
      </c>
      <c r="S48" s="3"/>
      <c r="T48" s="3"/>
    </row>
    <row r="49" spans="1:20" ht="12.75">
      <c r="A49" s="16" t="s">
        <v>231</v>
      </c>
      <c r="B49" s="16">
        <v>1</v>
      </c>
      <c r="C49" s="16"/>
      <c r="D49" s="16">
        <v>3</v>
      </c>
      <c r="E49" s="16"/>
      <c r="F49" s="16">
        <v>5</v>
      </c>
      <c r="G49" s="16"/>
      <c r="H49" s="16"/>
      <c r="I49" s="16"/>
      <c r="J49" s="16">
        <v>111</v>
      </c>
      <c r="K49" s="146">
        <v>329</v>
      </c>
      <c r="L49" s="651" t="s">
        <v>34</v>
      </c>
      <c r="M49" s="652"/>
      <c r="N49" s="458">
        <f>N50</f>
        <v>0</v>
      </c>
      <c r="O49" s="29">
        <f>O50</f>
        <v>30000</v>
      </c>
      <c r="P49" s="538">
        <f>P50</f>
        <v>30000</v>
      </c>
      <c r="Q49" s="227">
        <f>Q50</f>
        <v>0</v>
      </c>
      <c r="R49" s="329">
        <f t="shared" si="2"/>
        <v>0</v>
      </c>
      <c r="S49" s="3"/>
      <c r="T49" s="3"/>
    </row>
    <row r="50" spans="1:20" ht="12.75">
      <c r="A50" s="16" t="s">
        <v>231</v>
      </c>
      <c r="B50" s="16">
        <v>1</v>
      </c>
      <c r="C50" s="16"/>
      <c r="D50" s="16">
        <v>3</v>
      </c>
      <c r="E50" s="16"/>
      <c r="F50" s="16">
        <v>5</v>
      </c>
      <c r="G50" s="16"/>
      <c r="H50" s="16"/>
      <c r="I50" s="16"/>
      <c r="J50" s="16">
        <v>111</v>
      </c>
      <c r="K50" s="21">
        <v>3291</v>
      </c>
      <c r="L50" s="21" t="s">
        <v>404</v>
      </c>
      <c r="M50" s="21"/>
      <c r="N50" s="454">
        <v>0</v>
      </c>
      <c r="O50" s="24">
        <v>30000</v>
      </c>
      <c r="P50" s="536">
        <v>30000</v>
      </c>
      <c r="Q50" s="268">
        <v>0</v>
      </c>
      <c r="R50" s="329">
        <f t="shared" si="2"/>
        <v>0</v>
      </c>
      <c r="S50" s="3"/>
      <c r="T50" s="3"/>
    </row>
    <row r="51" spans="1:20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36"/>
      <c r="L51" s="36" t="s">
        <v>122</v>
      </c>
      <c r="M51" s="36"/>
      <c r="N51" s="460">
        <f>N43</f>
        <v>0</v>
      </c>
      <c r="O51" s="289">
        <f>O43</f>
        <v>40000</v>
      </c>
      <c r="P51" s="540">
        <f>P43</f>
        <v>40000</v>
      </c>
      <c r="Q51" s="228">
        <f>Q43</f>
        <v>0</v>
      </c>
      <c r="R51" s="327">
        <f>Q51/P51</f>
        <v>0</v>
      </c>
      <c r="S51" s="3"/>
      <c r="T51" s="3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8"/>
      <c r="L52" s="38"/>
      <c r="M52" s="38"/>
      <c r="N52" s="461"/>
      <c r="O52" s="290"/>
      <c r="P52" s="541"/>
      <c r="Q52" s="229"/>
      <c r="R52" s="328"/>
      <c r="S52" s="3"/>
      <c r="T52" s="3"/>
    </row>
    <row r="53" spans="1:20" ht="12.75">
      <c r="A53" s="17" t="s">
        <v>232</v>
      </c>
      <c r="B53" s="5"/>
      <c r="C53" s="5"/>
      <c r="D53" s="5"/>
      <c r="E53" s="5"/>
      <c r="F53" s="5"/>
      <c r="G53" s="5"/>
      <c r="H53" s="5"/>
      <c r="I53" s="5"/>
      <c r="J53" s="5"/>
      <c r="K53" s="17" t="s">
        <v>61</v>
      </c>
      <c r="L53" s="682" t="s">
        <v>233</v>
      </c>
      <c r="M53" s="683"/>
      <c r="N53" s="462"/>
      <c r="O53" s="121"/>
      <c r="P53" s="542"/>
      <c r="Q53" s="230"/>
      <c r="R53" s="330"/>
      <c r="S53" s="3"/>
      <c r="T53" s="3"/>
    </row>
    <row r="54" spans="1:20" ht="12.75">
      <c r="A54" s="16" t="s">
        <v>232</v>
      </c>
      <c r="B54" s="16">
        <v>1</v>
      </c>
      <c r="C54" s="16"/>
      <c r="D54" s="16">
        <v>3</v>
      </c>
      <c r="E54" s="16"/>
      <c r="F54" s="16"/>
      <c r="G54" s="16"/>
      <c r="H54" s="16"/>
      <c r="I54" s="16"/>
      <c r="J54" s="16">
        <v>111</v>
      </c>
      <c r="K54" s="20">
        <v>3</v>
      </c>
      <c r="L54" s="20" t="s">
        <v>0</v>
      </c>
      <c r="M54" s="20"/>
      <c r="N54" s="452">
        <f aca="true" t="shared" si="3" ref="N54:Q56">N55</f>
        <v>20040</v>
      </c>
      <c r="O54" s="24">
        <f t="shared" si="3"/>
        <v>40000</v>
      </c>
      <c r="P54" s="535">
        <f t="shared" si="3"/>
        <v>40000</v>
      </c>
      <c r="Q54" s="226">
        <f t="shared" si="3"/>
        <v>0</v>
      </c>
      <c r="R54" s="329">
        <f aca="true" t="shared" si="4" ref="R54:R59">Q54/P54</f>
        <v>0</v>
      </c>
      <c r="S54" s="16"/>
      <c r="T54" s="16"/>
    </row>
    <row r="55" spans="1:20" ht="12.75">
      <c r="A55" s="16" t="s">
        <v>232</v>
      </c>
      <c r="B55" s="16">
        <v>1</v>
      </c>
      <c r="C55" s="16"/>
      <c r="D55" s="16">
        <v>3</v>
      </c>
      <c r="E55" s="16"/>
      <c r="F55" s="16"/>
      <c r="G55" s="16"/>
      <c r="H55" s="16"/>
      <c r="I55" s="16"/>
      <c r="J55" s="16">
        <v>111</v>
      </c>
      <c r="K55" s="21">
        <v>38</v>
      </c>
      <c r="L55" s="21" t="s">
        <v>11</v>
      </c>
      <c r="M55" s="21"/>
      <c r="N55" s="454">
        <f t="shared" si="3"/>
        <v>20040</v>
      </c>
      <c r="O55" s="24">
        <f t="shared" si="3"/>
        <v>40000</v>
      </c>
      <c r="P55" s="536">
        <f t="shared" si="3"/>
        <v>40000</v>
      </c>
      <c r="Q55" s="268">
        <f t="shared" si="3"/>
        <v>0</v>
      </c>
      <c r="R55" s="329">
        <f t="shared" si="4"/>
        <v>0</v>
      </c>
      <c r="S55" s="16"/>
      <c r="T55" s="16"/>
    </row>
    <row r="56" spans="1:20" ht="12.75">
      <c r="A56" s="16" t="s">
        <v>232</v>
      </c>
      <c r="B56" s="16">
        <v>1</v>
      </c>
      <c r="C56" s="16"/>
      <c r="D56" s="16">
        <v>3</v>
      </c>
      <c r="E56" s="16"/>
      <c r="F56" s="16"/>
      <c r="G56" s="16"/>
      <c r="H56" s="16"/>
      <c r="I56" s="16"/>
      <c r="J56" s="16">
        <v>111</v>
      </c>
      <c r="K56" s="146">
        <v>381</v>
      </c>
      <c r="L56" s="651" t="s">
        <v>12</v>
      </c>
      <c r="M56" s="652"/>
      <c r="N56" s="458">
        <f t="shared" si="3"/>
        <v>20040</v>
      </c>
      <c r="O56" s="29">
        <f t="shared" si="3"/>
        <v>40000</v>
      </c>
      <c r="P56" s="538">
        <f t="shared" si="3"/>
        <v>40000</v>
      </c>
      <c r="Q56" s="227">
        <f t="shared" si="3"/>
        <v>0</v>
      </c>
      <c r="R56" s="329">
        <f t="shared" si="4"/>
        <v>0</v>
      </c>
      <c r="S56" s="16"/>
      <c r="T56" s="16"/>
    </row>
    <row r="57" spans="1:20" ht="12.75">
      <c r="A57" s="16" t="s">
        <v>232</v>
      </c>
      <c r="B57" s="16">
        <v>1</v>
      </c>
      <c r="C57" s="16"/>
      <c r="D57" s="16">
        <v>3</v>
      </c>
      <c r="E57" s="16"/>
      <c r="F57" s="16"/>
      <c r="G57" s="16"/>
      <c r="H57" s="16"/>
      <c r="I57" s="16"/>
      <c r="J57" s="16">
        <v>111</v>
      </c>
      <c r="K57" s="21">
        <v>3811</v>
      </c>
      <c r="L57" s="649" t="s">
        <v>97</v>
      </c>
      <c r="M57" s="650"/>
      <c r="N57" s="294">
        <v>20040</v>
      </c>
      <c r="O57" s="24">
        <v>40000</v>
      </c>
      <c r="P57" s="536">
        <v>40000</v>
      </c>
      <c r="Q57" s="268">
        <v>0</v>
      </c>
      <c r="R57" s="329">
        <f t="shared" si="4"/>
        <v>0</v>
      </c>
      <c r="S57" s="16"/>
      <c r="T57" s="16"/>
    </row>
    <row r="58" spans="1:20" ht="13.5" thickBot="1">
      <c r="A58" s="43"/>
      <c r="B58" s="8"/>
      <c r="C58" s="8"/>
      <c r="D58" s="8"/>
      <c r="E58" s="8"/>
      <c r="F58" s="8"/>
      <c r="G58" s="8"/>
      <c r="H58" s="8"/>
      <c r="I58" s="8"/>
      <c r="J58" s="8"/>
      <c r="K58" s="44"/>
      <c r="L58" s="688" t="s">
        <v>122</v>
      </c>
      <c r="M58" s="689"/>
      <c r="N58" s="463">
        <f>N54</f>
        <v>20040</v>
      </c>
      <c r="O58" s="291">
        <f>O54</f>
        <v>40000</v>
      </c>
      <c r="P58" s="543">
        <f>P54</f>
        <v>40000</v>
      </c>
      <c r="Q58" s="273">
        <f>Q54</f>
        <v>0</v>
      </c>
      <c r="R58" s="331">
        <f t="shared" si="4"/>
        <v>0</v>
      </c>
      <c r="S58" s="3"/>
      <c r="T58" s="3"/>
    </row>
    <row r="59" spans="1:20" ht="13.5" thickBot="1">
      <c r="A59" s="45"/>
      <c r="B59" s="1"/>
      <c r="C59" s="1"/>
      <c r="D59" s="1"/>
      <c r="E59" s="1"/>
      <c r="F59" s="1"/>
      <c r="G59" s="1"/>
      <c r="H59" s="1"/>
      <c r="I59" s="1"/>
      <c r="J59" s="1"/>
      <c r="K59" s="46"/>
      <c r="L59" s="684" t="s">
        <v>251</v>
      </c>
      <c r="M59" s="685"/>
      <c r="N59" s="464">
        <f>N58+N51+N39</f>
        <v>156745</v>
      </c>
      <c r="O59" s="292">
        <f>O58+O51+O39</f>
        <v>327000</v>
      </c>
      <c r="P59" s="544">
        <f>P58+P51+P39</f>
        <v>333000</v>
      </c>
      <c r="Q59" s="232">
        <f>Q58+Q51+Q39</f>
        <v>105248</v>
      </c>
      <c r="R59" s="332">
        <f t="shared" si="4"/>
        <v>0.31606006006006004</v>
      </c>
      <c r="S59" s="3"/>
      <c r="T59" s="3"/>
    </row>
    <row r="60" spans="1:20" ht="13.5" thickTop="1">
      <c r="A60" s="16"/>
      <c r="B60" s="3"/>
      <c r="C60" s="3"/>
      <c r="D60" s="3"/>
      <c r="E60" s="3"/>
      <c r="F60" s="3"/>
      <c r="G60" s="3"/>
      <c r="H60" s="3"/>
      <c r="I60" s="3"/>
      <c r="J60" s="3"/>
      <c r="K60" s="47"/>
      <c r="L60" s="48"/>
      <c r="M60" s="48"/>
      <c r="N60" s="465"/>
      <c r="O60" s="290"/>
      <c r="P60" s="541"/>
      <c r="Q60" s="229"/>
      <c r="R60" s="333"/>
      <c r="S60" s="3"/>
      <c r="T60" s="3"/>
    </row>
    <row r="61" spans="1:20" ht="12.75">
      <c r="A61" s="45"/>
      <c r="B61" s="1"/>
      <c r="C61" s="1"/>
      <c r="D61" s="1"/>
      <c r="E61" s="1"/>
      <c r="F61" s="1"/>
      <c r="G61" s="1"/>
      <c r="H61" s="1"/>
      <c r="I61" s="1"/>
      <c r="J61" s="1"/>
      <c r="K61" s="38"/>
      <c r="L61" s="38"/>
      <c r="M61" s="38"/>
      <c r="N61" s="461"/>
      <c r="O61" s="290"/>
      <c r="P61" s="541"/>
      <c r="Q61" s="229"/>
      <c r="R61" s="328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49" t="s">
        <v>186</v>
      </c>
      <c r="L62" s="675" t="s">
        <v>234</v>
      </c>
      <c r="M62" s="676"/>
      <c r="N62" s="446"/>
      <c r="O62" s="43"/>
      <c r="P62" s="8"/>
      <c r="Q62" s="266"/>
      <c r="R62" s="323"/>
      <c r="S62" s="3"/>
      <c r="T62" s="3"/>
    </row>
    <row r="63" spans="1:20" ht="12.75">
      <c r="A63" s="17" t="s">
        <v>235</v>
      </c>
      <c r="B63" s="5"/>
      <c r="C63" s="5"/>
      <c r="D63" s="5"/>
      <c r="E63" s="5"/>
      <c r="F63" s="5"/>
      <c r="G63" s="5"/>
      <c r="H63" s="5"/>
      <c r="I63" s="5"/>
      <c r="J63" s="5"/>
      <c r="K63" s="50" t="s">
        <v>392</v>
      </c>
      <c r="L63" s="648" t="s">
        <v>393</v>
      </c>
      <c r="M63" s="648"/>
      <c r="N63" s="466"/>
      <c r="O63" s="121"/>
      <c r="P63" s="542"/>
      <c r="Q63" s="230"/>
      <c r="R63" s="330"/>
      <c r="S63" s="3"/>
      <c r="T63" s="3"/>
    </row>
    <row r="64" spans="1:20" ht="12.75">
      <c r="A64" s="17"/>
      <c r="B64" s="5"/>
      <c r="C64" s="5"/>
      <c r="D64" s="5"/>
      <c r="E64" s="5"/>
      <c r="F64" s="5"/>
      <c r="G64" s="5"/>
      <c r="H64" s="5"/>
      <c r="I64" s="5"/>
      <c r="J64" s="5"/>
      <c r="K64" s="50" t="s">
        <v>55</v>
      </c>
      <c r="L64" s="682" t="s">
        <v>225</v>
      </c>
      <c r="M64" s="682"/>
      <c r="N64" s="451"/>
      <c r="O64" s="121"/>
      <c r="P64" s="542"/>
      <c r="Q64" s="230"/>
      <c r="R64" s="330"/>
      <c r="S64" s="3"/>
      <c r="T64" s="3"/>
    </row>
    <row r="65" spans="1:20" ht="12.75">
      <c r="A65" s="16" t="s">
        <v>236</v>
      </c>
      <c r="B65" s="16">
        <v>1</v>
      </c>
      <c r="C65" s="16"/>
      <c r="D65" s="16">
        <v>3</v>
      </c>
      <c r="E65" s="16"/>
      <c r="F65" s="16"/>
      <c r="G65" s="16"/>
      <c r="H65" s="16"/>
      <c r="I65" s="16"/>
      <c r="J65" s="16">
        <v>111</v>
      </c>
      <c r="K65" s="21">
        <v>3</v>
      </c>
      <c r="L65" s="649" t="s">
        <v>0</v>
      </c>
      <c r="M65" s="650"/>
      <c r="N65" s="294">
        <f>N66</f>
        <v>0</v>
      </c>
      <c r="O65" s="24">
        <f>O66</f>
        <v>10000</v>
      </c>
      <c r="P65" s="536">
        <f>P66</f>
        <v>10000</v>
      </c>
      <c r="Q65" s="268">
        <f>Q66</f>
        <v>0</v>
      </c>
      <c r="R65" s="334">
        <f>Q65/P65</f>
        <v>0</v>
      </c>
      <c r="S65" s="16"/>
      <c r="T65" s="16"/>
    </row>
    <row r="66" spans="1:20" ht="12.75">
      <c r="A66" s="16" t="s">
        <v>236</v>
      </c>
      <c r="B66" s="16">
        <v>1</v>
      </c>
      <c r="C66" s="16"/>
      <c r="D66" s="16">
        <v>3</v>
      </c>
      <c r="E66" s="16"/>
      <c r="F66" s="16"/>
      <c r="G66" s="16"/>
      <c r="H66" s="16"/>
      <c r="I66" s="16"/>
      <c r="J66" s="16">
        <v>111</v>
      </c>
      <c r="K66" s="21">
        <v>32</v>
      </c>
      <c r="L66" s="663" t="s">
        <v>5</v>
      </c>
      <c r="M66" s="663"/>
      <c r="N66" s="454">
        <f>N67+N70+N72</f>
        <v>0</v>
      </c>
      <c r="O66" s="24">
        <f>O67+O70+O72</f>
        <v>10000</v>
      </c>
      <c r="P66" s="536">
        <f>P67+P70+P72</f>
        <v>10000</v>
      </c>
      <c r="Q66" s="268">
        <f>Q67+Q70+Q72</f>
        <v>0</v>
      </c>
      <c r="R66" s="334">
        <f>Q66/P66</f>
        <v>0</v>
      </c>
      <c r="S66" s="16"/>
      <c r="T66" s="16"/>
    </row>
    <row r="67" spans="1:20" ht="12.75">
      <c r="A67" s="16" t="s">
        <v>236</v>
      </c>
      <c r="B67" s="16">
        <v>1</v>
      </c>
      <c r="C67" s="16"/>
      <c r="D67" s="16">
        <v>3</v>
      </c>
      <c r="E67" s="16"/>
      <c r="F67" s="16"/>
      <c r="G67" s="16"/>
      <c r="H67" s="16"/>
      <c r="I67" s="16"/>
      <c r="J67" s="16">
        <v>111</v>
      </c>
      <c r="K67" s="20">
        <v>322</v>
      </c>
      <c r="L67" s="662" t="s">
        <v>26</v>
      </c>
      <c r="M67" s="662"/>
      <c r="N67" s="452">
        <f>N68+N69</f>
        <v>0</v>
      </c>
      <c r="O67" s="24">
        <f>O68+O69</f>
        <v>10000</v>
      </c>
      <c r="P67" s="535">
        <f>P68+P69</f>
        <v>10000</v>
      </c>
      <c r="Q67" s="226">
        <f>Q68+Q69</f>
        <v>0</v>
      </c>
      <c r="R67" s="334">
        <f>Q67/P67</f>
        <v>0</v>
      </c>
      <c r="S67" s="16"/>
      <c r="T67" s="16"/>
    </row>
    <row r="68" spans="1:20" ht="12.75">
      <c r="A68" s="16" t="s">
        <v>236</v>
      </c>
      <c r="B68" s="16">
        <v>1</v>
      </c>
      <c r="C68" s="16"/>
      <c r="D68" s="16">
        <v>3</v>
      </c>
      <c r="E68" s="16"/>
      <c r="F68" s="16"/>
      <c r="G68" s="16"/>
      <c r="H68" s="16"/>
      <c r="I68" s="16"/>
      <c r="J68" s="16">
        <v>111</v>
      </c>
      <c r="K68" s="21">
        <v>3221</v>
      </c>
      <c r="L68" s="663" t="s">
        <v>198</v>
      </c>
      <c r="M68" s="663"/>
      <c r="N68" s="454">
        <v>0</v>
      </c>
      <c r="O68" s="24">
        <v>10000</v>
      </c>
      <c r="P68" s="536">
        <v>10000</v>
      </c>
      <c r="Q68" s="268">
        <v>0</v>
      </c>
      <c r="R68" s="334">
        <f>Q68/P68</f>
        <v>0</v>
      </c>
      <c r="S68" s="16"/>
      <c r="T68" s="16"/>
    </row>
    <row r="69" spans="1:20" ht="12.75" hidden="1">
      <c r="A69" s="16" t="s">
        <v>236</v>
      </c>
      <c r="B69" s="16">
        <v>1</v>
      </c>
      <c r="C69" s="16"/>
      <c r="D69" s="16">
        <v>3</v>
      </c>
      <c r="E69" s="16"/>
      <c r="F69" s="16"/>
      <c r="G69" s="16"/>
      <c r="H69" s="16"/>
      <c r="I69" s="16"/>
      <c r="J69" s="16">
        <v>111</v>
      </c>
      <c r="K69" s="21">
        <v>3223</v>
      </c>
      <c r="L69" s="663" t="s">
        <v>81</v>
      </c>
      <c r="M69" s="663"/>
      <c r="N69" s="454">
        <v>0</v>
      </c>
      <c r="O69" s="24">
        <v>0</v>
      </c>
      <c r="P69" s="536">
        <v>0</v>
      </c>
      <c r="Q69" s="268">
        <v>0</v>
      </c>
      <c r="R69" s="334" t="e">
        <f>P69/O69</f>
        <v>#DIV/0!</v>
      </c>
      <c r="S69" s="16"/>
      <c r="T69" s="16"/>
    </row>
    <row r="70" spans="1:20" ht="12.75" hidden="1">
      <c r="A70" s="16" t="s">
        <v>236</v>
      </c>
      <c r="B70" s="16">
        <v>1</v>
      </c>
      <c r="C70" s="16"/>
      <c r="D70" s="16">
        <v>3</v>
      </c>
      <c r="E70" s="16"/>
      <c r="F70" s="16"/>
      <c r="G70" s="16"/>
      <c r="H70" s="16"/>
      <c r="I70" s="16"/>
      <c r="J70" s="16">
        <v>111</v>
      </c>
      <c r="K70" s="20">
        <v>323</v>
      </c>
      <c r="L70" s="662" t="s">
        <v>7</v>
      </c>
      <c r="M70" s="662"/>
      <c r="N70" s="452">
        <f>N71</f>
        <v>0</v>
      </c>
      <c r="O70" s="24">
        <f>O71</f>
        <v>0</v>
      </c>
      <c r="P70" s="535">
        <f>P71</f>
        <v>0</v>
      </c>
      <c r="Q70" s="226">
        <f>Q71</f>
        <v>0</v>
      </c>
      <c r="R70" s="334" t="e">
        <f>P70/O70</f>
        <v>#DIV/0!</v>
      </c>
      <c r="S70" s="16"/>
      <c r="T70" s="16"/>
    </row>
    <row r="71" spans="1:20" ht="12.75" hidden="1">
      <c r="A71" s="16" t="s">
        <v>236</v>
      </c>
      <c r="B71" s="16">
        <v>1</v>
      </c>
      <c r="C71" s="16"/>
      <c r="D71" s="16">
        <v>3</v>
      </c>
      <c r="E71" s="16"/>
      <c r="F71" s="16"/>
      <c r="G71" s="16"/>
      <c r="H71" s="16"/>
      <c r="I71" s="16"/>
      <c r="J71" s="16">
        <v>111</v>
      </c>
      <c r="K71" s="21">
        <v>3234</v>
      </c>
      <c r="L71" s="663" t="s">
        <v>85</v>
      </c>
      <c r="M71" s="663"/>
      <c r="N71" s="454">
        <v>0</v>
      </c>
      <c r="O71" s="24">
        <v>0</v>
      </c>
      <c r="P71" s="536">
        <v>0</v>
      </c>
      <c r="Q71" s="268">
        <v>0</v>
      </c>
      <c r="R71" s="334" t="e">
        <f>P71/O71</f>
        <v>#DIV/0!</v>
      </c>
      <c r="S71" s="16"/>
      <c r="T71" s="16"/>
    </row>
    <row r="72" spans="1:20" ht="12.75" hidden="1">
      <c r="A72" s="16" t="s">
        <v>236</v>
      </c>
      <c r="B72" s="16">
        <v>1</v>
      </c>
      <c r="C72" s="16"/>
      <c r="D72" s="16">
        <v>3</v>
      </c>
      <c r="E72" s="16"/>
      <c r="F72" s="16"/>
      <c r="G72" s="16"/>
      <c r="H72" s="16"/>
      <c r="I72" s="16"/>
      <c r="J72" s="16">
        <v>111</v>
      </c>
      <c r="K72" s="20">
        <v>329</v>
      </c>
      <c r="L72" s="151" t="s">
        <v>34</v>
      </c>
      <c r="M72" s="151"/>
      <c r="N72" s="452">
        <f>N73</f>
        <v>0</v>
      </c>
      <c r="O72" s="24">
        <f>O73</f>
        <v>0</v>
      </c>
      <c r="P72" s="535">
        <f>P73</f>
        <v>0</v>
      </c>
      <c r="Q72" s="226">
        <f>Q73</f>
        <v>0</v>
      </c>
      <c r="R72" s="334" t="e">
        <f>P72/O72</f>
        <v>#DIV/0!</v>
      </c>
      <c r="S72" s="16"/>
      <c r="T72" s="16"/>
    </row>
    <row r="73" spans="1:20" ht="12.75" hidden="1">
      <c r="A73" s="16" t="s">
        <v>236</v>
      </c>
      <c r="B73" s="16">
        <v>1</v>
      </c>
      <c r="C73" s="16"/>
      <c r="D73" s="16">
        <v>3</v>
      </c>
      <c r="E73" s="16"/>
      <c r="F73" s="16"/>
      <c r="G73" s="16"/>
      <c r="H73" s="16"/>
      <c r="I73" s="16"/>
      <c r="J73" s="16">
        <v>111</v>
      </c>
      <c r="K73" s="21">
        <v>3291</v>
      </c>
      <c r="L73" s="663" t="s">
        <v>199</v>
      </c>
      <c r="M73" s="663"/>
      <c r="N73" s="454">
        <v>0</v>
      </c>
      <c r="O73" s="24">
        <v>0</v>
      </c>
      <c r="P73" s="536">
        <v>0</v>
      </c>
      <c r="Q73" s="268">
        <v>0</v>
      </c>
      <c r="R73" s="334" t="e">
        <f>P73/O73</f>
        <v>#DIV/0!</v>
      </c>
      <c r="S73" s="16"/>
      <c r="T73" s="16"/>
    </row>
    <row r="74" spans="1:20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36"/>
      <c r="L74" s="36" t="s">
        <v>122</v>
      </c>
      <c r="M74" s="36"/>
      <c r="N74" s="460">
        <f>N65</f>
        <v>0</v>
      </c>
      <c r="O74" s="289">
        <f>O65</f>
        <v>10000</v>
      </c>
      <c r="P74" s="540">
        <f>P65</f>
        <v>10000</v>
      </c>
      <c r="Q74" s="228">
        <f>Q65</f>
        <v>0</v>
      </c>
      <c r="R74" s="327">
        <f>Q74/P74</f>
        <v>0</v>
      </c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8"/>
      <c r="L75" s="38"/>
      <c r="M75" s="38"/>
      <c r="N75" s="461"/>
      <c r="O75" s="290"/>
      <c r="P75" s="541"/>
      <c r="Q75" s="229"/>
      <c r="R75" s="328"/>
      <c r="S75" s="3"/>
      <c r="T75" s="3"/>
    </row>
    <row r="76" spans="1:20" ht="12.75">
      <c r="A76" s="17" t="s">
        <v>237</v>
      </c>
      <c r="B76" s="5"/>
      <c r="C76" s="5"/>
      <c r="D76" s="5"/>
      <c r="E76" s="5"/>
      <c r="F76" s="5"/>
      <c r="G76" s="5"/>
      <c r="H76" s="5"/>
      <c r="I76" s="5"/>
      <c r="J76" s="5"/>
      <c r="K76" s="52" t="s">
        <v>25</v>
      </c>
      <c r="L76" s="682" t="s">
        <v>200</v>
      </c>
      <c r="M76" s="682"/>
      <c r="N76" s="451"/>
      <c r="O76" s="102"/>
      <c r="P76" s="545"/>
      <c r="Q76" s="233"/>
      <c r="R76" s="335"/>
      <c r="S76" s="3"/>
      <c r="T76" s="3"/>
    </row>
    <row r="77" spans="1:20" ht="12.75">
      <c r="A77" s="16" t="s">
        <v>237</v>
      </c>
      <c r="B77" s="16">
        <v>1</v>
      </c>
      <c r="C77" s="16"/>
      <c r="D77" s="16">
        <v>3</v>
      </c>
      <c r="E77" s="16"/>
      <c r="F77" s="16"/>
      <c r="G77" s="16"/>
      <c r="H77" s="16"/>
      <c r="I77" s="16"/>
      <c r="J77" s="16">
        <v>660</v>
      </c>
      <c r="K77" s="20">
        <v>3</v>
      </c>
      <c r="L77" s="651" t="s">
        <v>0</v>
      </c>
      <c r="M77" s="652"/>
      <c r="N77" s="453">
        <f>N78</f>
        <v>0</v>
      </c>
      <c r="O77" s="24">
        <f>O78</f>
        <v>35000</v>
      </c>
      <c r="P77" s="535">
        <f>P78</f>
        <v>55000</v>
      </c>
      <c r="Q77" s="226">
        <f>Q78</f>
        <v>0</v>
      </c>
      <c r="R77" s="329">
        <f aca="true" t="shared" si="5" ref="R77:R84">Q77/P77</f>
        <v>0</v>
      </c>
      <c r="S77" s="16"/>
      <c r="T77" s="16"/>
    </row>
    <row r="78" spans="1:20" ht="12.75">
      <c r="A78" s="16" t="s">
        <v>237</v>
      </c>
      <c r="B78" s="16">
        <v>1</v>
      </c>
      <c r="C78" s="16"/>
      <c r="D78" s="16">
        <v>3</v>
      </c>
      <c r="E78" s="16"/>
      <c r="F78" s="16"/>
      <c r="G78" s="16"/>
      <c r="H78" s="16"/>
      <c r="I78" s="16"/>
      <c r="J78" s="16">
        <v>660</v>
      </c>
      <c r="K78" s="21">
        <v>32</v>
      </c>
      <c r="L78" s="649" t="s">
        <v>5</v>
      </c>
      <c r="M78" s="650"/>
      <c r="N78" s="294">
        <f>N79+N81</f>
        <v>0</v>
      </c>
      <c r="O78" s="24">
        <f>O79+O81</f>
        <v>35000</v>
      </c>
      <c r="P78" s="536">
        <f>P79+P81</f>
        <v>55000</v>
      </c>
      <c r="Q78" s="268">
        <f>Q79+Q81</f>
        <v>0</v>
      </c>
      <c r="R78" s="329">
        <f t="shared" si="5"/>
        <v>0</v>
      </c>
      <c r="S78" s="16"/>
      <c r="T78" s="16"/>
    </row>
    <row r="79" spans="1:20" ht="12.75">
      <c r="A79" s="16" t="s">
        <v>237</v>
      </c>
      <c r="B79" s="16">
        <v>1</v>
      </c>
      <c r="C79" s="16"/>
      <c r="D79" s="16">
        <v>3</v>
      </c>
      <c r="E79" s="16"/>
      <c r="F79" s="16"/>
      <c r="G79" s="16"/>
      <c r="H79" s="16"/>
      <c r="I79" s="16"/>
      <c r="J79" s="16">
        <v>660</v>
      </c>
      <c r="K79" s="20">
        <v>322</v>
      </c>
      <c r="L79" s="651" t="s">
        <v>26</v>
      </c>
      <c r="M79" s="652"/>
      <c r="N79" s="453">
        <f>N80</f>
        <v>0</v>
      </c>
      <c r="O79" s="24">
        <f>O80</f>
        <v>5000</v>
      </c>
      <c r="P79" s="535">
        <f>P80</f>
        <v>5000</v>
      </c>
      <c r="Q79" s="226">
        <f>Q80</f>
        <v>0</v>
      </c>
      <c r="R79" s="329">
        <f t="shared" si="5"/>
        <v>0</v>
      </c>
      <c r="S79" s="16"/>
      <c r="T79" s="16"/>
    </row>
    <row r="80" spans="1:20" ht="12.75">
      <c r="A80" s="16" t="s">
        <v>237</v>
      </c>
      <c r="B80" s="16">
        <v>1</v>
      </c>
      <c r="C80" s="16"/>
      <c r="D80" s="16">
        <v>3</v>
      </c>
      <c r="E80" s="16"/>
      <c r="F80" s="16"/>
      <c r="G80" s="16"/>
      <c r="H80" s="16"/>
      <c r="I80" s="16"/>
      <c r="J80" s="16">
        <v>660</v>
      </c>
      <c r="K80" s="21">
        <v>3224</v>
      </c>
      <c r="L80" s="649" t="s">
        <v>201</v>
      </c>
      <c r="M80" s="650"/>
      <c r="N80" s="294">
        <v>0</v>
      </c>
      <c r="O80" s="24">
        <v>5000</v>
      </c>
      <c r="P80" s="536">
        <v>5000</v>
      </c>
      <c r="Q80" s="268">
        <v>0</v>
      </c>
      <c r="R80" s="329">
        <f t="shared" si="5"/>
        <v>0</v>
      </c>
      <c r="S80" s="16"/>
      <c r="T80" s="16"/>
    </row>
    <row r="81" spans="1:20" ht="12.75">
      <c r="A81" s="16" t="s">
        <v>237</v>
      </c>
      <c r="B81" s="16">
        <v>1</v>
      </c>
      <c r="C81" s="16"/>
      <c r="D81" s="16">
        <v>3</v>
      </c>
      <c r="E81" s="16"/>
      <c r="F81" s="16"/>
      <c r="G81" s="16"/>
      <c r="H81" s="16"/>
      <c r="I81" s="16"/>
      <c r="J81" s="16">
        <v>660</v>
      </c>
      <c r="K81" s="20">
        <v>323</v>
      </c>
      <c r="L81" s="651" t="s">
        <v>7</v>
      </c>
      <c r="M81" s="652"/>
      <c r="N81" s="453">
        <f>N82</f>
        <v>0</v>
      </c>
      <c r="O81" s="24">
        <f>O82</f>
        <v>30000</v>
      </c>
      <c r="P81" s="535">
        <f>P82</f>
        <v>50000</v>
      </c>
      <c r="Q81" s="226">
        <f>Q82</f>
        <v>0</v>
      </c>
      <c r="R81" s="329">
        <f t="shared" si="5"/>
        <v>0</v>
      </c>
      <c r="S81" s="16"/>
      <c r="T81" s="16"/>
    </row>
    <row r="82" spans="1:20" ht="12.75">
      <c r="A82" s="16" t="s">
        <v>237</v>
      </c>
      <c r="B82" s="16">
        <v>1</v>
      </c>
      <c r="C82" s="16"/>
      <c r="D82" s="16">
        <v>3</v>
      </c>
      <c r="E82" s="16"/>
      <c r="F82" s="16"/>
      <c r="G82" s="16"/>
      <c r="H82" s="16"/>
      <c r="I82" s="16"/>
      <c r="J82" s="16">
        <v>660</v>
      </c>
      <c r="K82" s="21">
        <v>3232</v>
      </c>
      <c r="L82" s="649" t="s">
        <v>202</v>
      </c>
      <c r="M82" s="650"/>
      <c r="N82" s="294">
        <v>0</v>
      </c>
      <c r="O82" s="24">
        <v>30000</v>
      </c>
      <c r="P82" s="536">
        <v>50000</v>
      </c>
      <c r="Q82" s="268">
        <v>0</v>
      </c>
      <c r="R82" s="329">
        <f t="shared" si="5"/>
        <v>0</v>
      </c>
      <c r="S82" s="16"/>
      <c r="T82" s="16"/>
    </row>
    <row r="83" spans="1:20" ht="12.75">
      <c r="A83" s="43"/>
      <c r="B83" s="8"/>
      <c r="C83" s="8"/>
      <c r="D83" s="8"/>
      <c r="E83" s="8"/>
      <c r="F83" s="8"/>
      <c r="G83" s="8"/>
      <c r="H83" s="8"/>
      <c r="I83" s="8"/>
      <c r="J83" s="8"/>
      <c r="K83" s="36"/>
      <c r="L83" s="36" t="s">
        <v>122</v>
      </c>
      <c r="M83" s="36"/>
      <c r="N83" s="460">
        <f>N77</f>
        <v>0</v>
      </c>
      <c r="O83" s="289">
        <f>O77</f>
        <v>35000</v>
      </c>
      <c r="P83" s="540">
        <f>P77</f>
        <v>55000</v>
      </c>
      <c r="Q83" s="228">
        <f>Q77</f>
        <v>0</v>
      </c>
      <c r="R83" s="327">
        <f t="shared" si="5"/>
        <v>0</v>
      </c>
      <c r="S83" s="3"/>
      <c r="T83" s="3"/>
    </row>
    <row r="84" spans="1:20" ht="12.75">
      <c r="A84" s="16"/>
      <c r="B84" s="3"/>
      <c r="C84" s="3"/>
      <c r="D84" s="3"/>
      <c r="E84" s="3"/>
      <c r="F84" s="3"/>
      <c r="G84" s="3"/>
      <c r="H84" s="3"/>
      <c r="I84" s="3"/>
      <c r="J84" s="3"/>
      <c r="K84" s="64"/>
      <c r="L84" s="671" t="s">
        <v>241</v>
      </c>
      <c r="M84" s="671"/>
      <c r="N84" s="438">
        <f>N83+N74</f>
        <v>0</v>
      </c>
      <c r="O84" s="293">
        <f>O83+O74</f>
        <v>45000</v>
      </c>
      <c r="P84" s="546">
        <f>P83+P74</f>
        <v>65000</v>
      </c>
      <c r="Q84" s="228">
        <f>Q83+Q74</f>
        <v>0</v>
      </c>
      <c r="R84" s="327">
        <f t="shared" si="5"/>
        <v>0</v>
      </c>
      <c r="S84" s="3"/>
      <c r="T84" s="3"/>
    </row>
    <row r="85" spans="1:20" ht="12.75">
      <c r="A85" s="16"/>
      <c r="B85" s="3"/>
      <c r="C85" s="3"/>
      <c r="D85" s="3"/>
      <c r="E85" s="3"/>
      <c r="F85" s="3"/>
      <c r="G85" s="3"/>
      <c r="H85" s="3"/>
      <c r="I85" s="3"/>
      <c r="J85" s="3"/>
      <c r="K85" s="47"/>
      <c r="L85" s="55"/>
      <c r="M85" s="56"/>
      <c r="N85" s="467"/>
      <c r="O85" s="109"/>
      <c r="P85" s="37"/>
      <c r="Q85" s="275"/>
      <c r="R85" s="336"/>
      <c r="S85" s="3"/>
      <c r="T85" s="3"/>
    </row>
    <row r="86" spans="1:2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49" t="s">
        <v>243</v>
      </c>
      <c r="L86" s="675" t="s">
        <v>372</v>
      </c>
      <c r="M86" s="676"/>
      <c r="N86" s="446"/>
      <c r="O86" s="43"/>
      <c r="P86" s="8"/>
      <c r="Q86" s="266"/>
      <c r="R86" s="323"/>
      <c r="S86" s="3"/>
      <c r="T86" s="3"/>
    </row>
    <row r="87" spans="1:20" ht="12.75">
      <c r="A87" s="17" t="s">
        <v>238</v>
      </c>
      <c r="B87" s="5"/>
      <c r="C87" s="5"/>
      <c r="D87" s="5"/>
      <c r="E87" s="5"/>
      <c r="F87" s="5"/>
      <c r="G87" s="5"/>
      <c r="H87" s="5"/>
      <c r="I87" s="5"/>
      <c r="J87" s="5"/>
      <c r="K87" s="50" t="s">
        <v>248</v>
      </c>
      <c r="L87" s="50" t="s">
        <v>395</v>
      </c>
      <c r="M87" s="50"/>
      <c r="N87" s="468"/>
      <c r="O87" s="121"/>
      <c r="P87" s="542"/>
      <c r="Q87" s="230"/>
      <c r="R87" s="330"/>
      <c r="S87" s="3"/>
      <c r="T87" s="3"/>
    </row>
    <row r="88" spans="1:20" ht="12.75">
      <c r="A88" s="17"/>
      <c r="B88" s="5"/>
      <c r="C88" s="5"/>
      <c r="D88" s="5"/>
      <c r="E88" s="5"/>
      <c r="F88" s="5"/>
      <c r="G88" s="5"/>
      <c r="H88" s="5"/>
      <c r="I88" s="5"/>
      <c r="J88" s="5"/>
      <c r="K88" s="50" t="s">
        <v>25</v>
      </c>
      <c r="L88" s="5"/>
      <c r="M88" s="5"/>
      <c r="N88" s="444"/>
      <c r="O88" s="121"/>
      <c r="P88" s="542"/>
      <c r="Q88" s="230"/>
      <c r="R88" s="330"/>
      <c r="S88" s="3"/>
      <c r="T88" s="3"/>
    </row>
    <row r="89" spans="1:20" ht="12.75">
      <c r="A89" s="16" t="s">
        <v>239</v>
      </c>
      <c r="B89" s="16">
        <v>1</v>
      </c>
      <c r="C89" s="16"/>
      <c r="D89" s="16">
        <v>3</v>
      </c>
      <c r="E89" s="16"/>
      <c r="F89" s="16">
        <v>5</v>
      </c>
      <c r="G89" s="16"/>
      <c r="H89" s="16"/>
      <c r="I89" s="16"/>
      <c r="J89" s="16">
        <v>116</v>
      </c>
      <c r="K89" s="20">
        <v>3</v>
      </c>
      <c r="L89" s="20" t="s">
        <v>0</v>
      </c>
      <c r="M89" s="20"/>
      <c r="N89" s="452">
        <f>N90+N95</f>
        <v>21263</v>
      </c>
      <c r="O89" s="24">
        <f>O90+O95</f>
        <v>68000</v>
      </c>
      <c r="P89" s="535">
        <f>P90+P95</f>
        <v>79000</v>
      </c>
      <c r="Q89" s="226">
        <f>Q90+Q95</f>
        <v>33541</v>
      </c>
      <c r="R89" s="329">
        <f>Q89/P89</f>
        <v>0.4245696202531646</v>
      </c>
      <c r="S89" s="3"/>
      <c r="T89" s="3"/>
    </row>
    <row r="90" spans="1:20" ht="12.75">
      <c r="A90" s="16" t="s">
        <v>239</v>
      </c>
      <c r="B90" s="16">
        <v>1</v>
      </c>
      <c r="C90" s="16"/>
      <c r="D90" s="16">
        <v>3</v>
      </c>
      <c r="E90" s="16"/>
      <c r="F90" s="16">
        <v>5</v>
      </c>
      <c r="G90" s="16"/>
      <c r="H90" s="16"/>
      <c r="I90" s="16"/>
      <c r="J90" s="16">
        <v>116</v>
      </c>
      <c r="K90" s="21">
        <v>32</v>
      </c>
      <c r="L90" s="22" t="s">
        <v>5</v>
      </c>
      <c r="M90" s="23"/>
      <c r="N90" s="294">
        <f>N91+N93</f>
        <v>11263</v>
      </c>
      <c r="O90" s="24">
        <f>O91+O93</f>
        <v>34000</v>
      </c>
      <c r="P90" s="536">
        <f>P91+P93</f>
        <v>34000</v>
      </c>
      <c r="Q90" s="268">
        <f>Q91+Q93</f>
        <v>16541</v>
      </c>
      <c r="R90" s="329">
        <f aca="true" t="shared" si="6" ref="R90:R97">Q90/P90</f>
        <v>0.4865</v>
      </c>
      <c r="S90" s="3"/>
      <c r="T90" s="3"/>
    </row>
    <row r="91" spans="1:20" ht="12.75" hidden="1">
      <c r="A91" s="16" t="s">
        <v>239</v>
      </c>
      <c r="B91" s="16">
        <v>1</v>
      </c>
      <c r="C91" s="16"/>
      <c r="D91" s="16">
        <v>3</v>
      </c>
      <c r="E91" s="16"/>
      <c r="F91" s="16">
        <v>5</v>
      </c>
      <c r="G91" s="16"/>
      <c r="H91" s="16"/>
      <c r="I91" s="16"/>
      <c r="J91" s="16">
        <v>116</v>
      </c>
      <c r="K91" s="20">
        <v>322</v>
      </c>
      <c r="L91" s="651" t="s">
        <v>213</v>
      </c>
      <c r="M91" s="652"/>
      <c r="N91" s="453">
        <f>N92</f>
        <v>0</v>
      </c>
      <c r="O91" s="24">
        <f>O92</f>
        <v>0</v>
      </c>
      <c r="P91" s="535">
        <f>P92</f>
        <v>0</v>
      </c>
      <c r="Q91" s="226">
        <f>Q92</f>
        <v>0</v>
      </c>
      <c r="R91" s="329" t="e">
        <f t="shared" si="6"/>
        <v>#DIV/0!</v>
      </c>
      <c r="S91" s="3"/>
      <c r="T91" s="3"/>
    </row>
    <row r="92" spans="1:20" ht="12.75" hidden="1">
      <c r="A92" s="16" t="s">
        <v>239</v>
      </c>
      <c r="B92" s="16">
        <v>1</v>
      </c>
      <c r="C92" s="16"/>
      <c r="D92" s="16">
        <v>3</v>
      </c>
      <c r="E92" s="16"/>
      <c r="F92" s="16">
        <v>5</v>
      </c>
      <c r="G92" s="16"/>
      <c r="H92" s="16"/>
      <c r="I92" s="16"/>
      <c r="J92" s="16">
        <v>116</v>
      </c>
      <c r="K92" s="21">
        <v>3221</v>
      </c>
      <c r="L92" s="21" t="s">
        <v>80</v>
      </c>
      <c r="M92" s="21"/>
      <c r="N92" s="454">
        <v>0</v>
      </c>
      <c r="O92" s="24">
        <v>0</v>
      </c>
      <c r="P92" s="536">
        <v>0</v>
      </c>
      <c r="Q92" s="268">
        <v>0</v>
      </c>
      <c r="R92" s="329" t="e">
        <f t="shared" si="6"/>
        <v>#DIV/0!</v>
      </c>
      <c r="S92" s="3"/>
      <c r="T92" s="3"/>
    </row>
    <row r="93" spans="1:20" ht="12.75">
      <c r="A93" s="16" t="s">
        <v>239</v>
      </c>
      <c r="B93" s="16">
        <v>1</v>
      </c>
      <c r="C93" s="16"/>
      <c r="D93" s="16">
        <v>3</v>
      </c>
      <c r="E93" s="16"/>
      <c r="F93" s="16">
        <v>5</v>
      </c>
      <c r="G93" s="16"/>
      <c r="H93" s="16"/>
      <c r="I93" s="16"/>
      <c r="J93" s="16">
        <v>116</v>
      </c>
      <c r="K93" s="20">
        <v>329</v>
      </c>
      <c r="L93" s="651" t="s">
        <v>34</v>
      </c>
      <c r="M93" s="652"/>
      <c r="N93" s="453">
        <f>N94</f>
        <v>11263</v>
      </c>
      <c r="O93" s="294">
        <f>O94</f>
        <v>34000</v>
      </c>
      <c r="P93" s="535">
        <f>P94</f>
        <v>34000</v>
      </c>
      <c r="Q93" s="226">
        <f>Q94</f>
        <v>16541</v>
      </c>
      <c r="R93" s="329">
        <f t="shared" si="6"/>
        <v>0.4865</v>
      </c>
      <c r="S93" s="3"/>
      <c r="T93" s="3"/>
    </row>
    <row r="94" spans="1:20" ht="12.75">
      <c r="A94" s="16" t="s">
        <v>239</v>
      </c>
      <c r="B94" s="16">
        <v>1</v>
      </c>
      <c r="C94" s="16"/>
      <c r="D94" s="16">
        <v>3</v>
      </c>
      <c r="E94" s="16"/>
      <c r="F94" s="16">
        <v>5</v>
      </c>
      <c r="G94" s="16"/>
      <c r="H94" s="16"/>
      <c r="I94" s="16"/>
      <c r="J94" s="16">
        <v>116</v>
      </c>
      <c r="K94" s="21">
        <v>3291</v>
      </c>
      <c r="L94" s="674" t="s">
        <v>212</v>
      </c>
      <c r="M94" s="650"/>
      <c r="N94" s="294">
        <v>11263</v>
      </c>
      <c r="O94" s="24">
        <v>34000</v>
      </c>
      <c r="P94" s="536">
        <v>34000</v>
      </c>
      <c r="Q94" s="268">
        <v>16541</v>
      </c>
      <c r="R94" s="329">
        <f t="shared" si="6"/>
        <v>0.4865</v>
      </c>
      <c r="S94" s="3"/>
      <c r="T94" s="3"/>
    </row>
    <row r="95" spans="1:20" ht="12.75">
      <c r="A95" s="16" t="s">
        <v>239</v>
      </c>
      <c r="B95" s="16">
        <v>1</v>
      </c>
      <c r="C95" s="16"/>
      <c r="D95" s="16">
        <v>3</v>
      </c>
      <c r="E95" s="16"/>
      <c r="F95" s="16">
        <v>5</v>
      </c>
      <c r="G95" s="16"/>
      <c r="H95" s="16"/>
      <c r="I95" s="16"/>
      <c r="J95" s="16">
        <v>116</v>
      </c>
      <c r="K95" s="21">
        <v>38</v>
      </c>
      <c r="L95" s="21" t="s">
        <v>11</v>
      </c>
      <c r="M95" s="21"/>
      <c r="N95" s="454">
        <f aca="true" t="shared" si="7" ref="N95:Q96">N96</f>
        <v>10000</v>
      </c>
      <c r="O95" s="24">
        <f t="shared" si="7"/>
        <v>34000</v>
      </c>
      <c r="P95" s="536">
        <f t="shared" si="7"/>
        <v>45000</v>
      </c>
      <c r="Q95" s="268">
        <f t="shared" si="7"/>
        <v>17000</v>
      </c>
      <c r="R95" s="329">
        <f t="shared" si="6"/>
        <v>0.37777777777777777</v>
      </c>
      <c r="S95" s="3"/>
      <c r="T95" s="3"/>
    </row>
    <row r="96" spans="1:20" ht="12.75">
      <c r="A96" s="16" t="s">
        <v>239</v>
      </c>
      <c r="B96" s="16">
        <v>1</v>
      </c>
      <c r="C96" s="16"/>
      <c r="D96" s="16">
        <v>3</v>
      </c>
      <c r="E96" s="16"/>
      <c r="F96" s="16">
        <v>5</v>
      </c>
      <c r="G96" s="16"/>
      <c r="H96" s="16"/>
      <c r="I96" s="16"/>
      <c r="J96" s="16">
        <v>116</v>
      </c>
      <c r="K96" s="146">
        <v>381</v>
      </c>
      <c r="L96" s="651" t="s">
        <v>12</v>
      </c>
      <c r="M96" s="652"/>
      <c r="N96" s="458">
        <f t="shared" si="7"/>
        <v>10000</v>
      </c>
      <c r="O96" s="29">
        <f t="shared" si="7"/>
        <v>34000</v>
      </c>
      <c r="P96" s="538">
        <f t="shared" si="7"/>
        <v>45000</v>
      </c>
      <c r="Q96" s="227">
        <f t="shared" si="7"/>
        <v>17000</v>
      </c>
      <c r="R96" s="329">
        <f t="shared" si="6"/>
        <v>0.37777777777777777</v>
      </c>
      <c r="S96" s="3"/>
      <c r="T96" s="3"/>
    </row>
    <row r="97" spans="1:20" ht="12.75">
      <c r="A97" s="16" t="s">
        <v>239</v>
      </c>
      <c r="B97" s="16">
        <v>1</v>
      </c>
      <c r="C97" s="16"/>
      <c r="D97" s="16">
        <v>3</v>
      </c>
      <c r="E97" s="16"/>
      <c r="F97" s="16">
        <v>5</v>
      </c>
      <c r="G97" s="16"/>
      <c r="H97" s="16"/>
      <c r="I97" s="16"/>
      <c r="J97" s="16">
        <v>116</v>
      </c>
      <c r="K97" s="21">
        <v>3811</v>
      </c>
      <c r="L97" s="649" t="s">
        <v>97</v>
      </c>
      <c r="M97" s="650"/>
      <c r="N97" s="294">
        <v>10000</v>
      </c>
      <c r="O97" s="24">
        <v>34000</v>
      </c>
      <c r="P97" s="536">
        <v>45000</v>
      </c>
      <c r="Q97" s="268">
        <v>17000</v>
      </c>
      <c r="R97" s="329">
        <f t="shared" si="6"/>
        <v>0.37777777777777777</v>
      </c>
      <c r="S97" s="3"/>
      <c r="T97" s="3"/>
    </row>
    <row r="98" spans="1:20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57"/>
      <c r="L98" s="57" t="s">
        <v>122</v>
      </c>
      <c r="M98" s="57"/>
      <c r="N98" s="469">
        <f>N89</f>
        <v>21263</v>
      </c>
      <c r="O98" s="291">
        <f>O89</f>
        <v>68000</v>
      </c>
      <c r="P98" s="547">
        <f>P89</f>
        <v>79000</v>
      </c>
      <c r="Q98" s="231">
        <f>Q89</f>
        <v>33541</v>
      </c>
      <c r="R98" s="337">
        <f>Q98/P98</f>
        <v>0.4245696202531646</v>
      </c>
      <c r="S98" s="3"/>
      <c r="T98" s="3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54"/>
      <c r="L99" s="53" t="s">
        <v>249</v>
      </c>
      <c r="M99" s="54"/>
      <c r="N99" s="470">
        <f>N98</f>
        <v>21263</v>
      </c>
      <c r="O99" s="293">
        <f>O98</f>
        <v>68000</v>
      </c>
      <c r="P99" s="546">
        <f>P98</f>
        <v>79000</v>
      </c>
      <c r="Q99" s="234">
        <f>Q98</f>
        <v>33541</v>
      </c>
      <c r="R99" s="338">
        <f>Q99/P99</f>
        <v>0.4245696202531646</v>
      </c>
      <c r="S99" s="3"/>
      <c r="T99" s="3"/>
    </row>
    <row r="100" spans="1:20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215"/>
      <c r="L100" s="672" t="s">
        <v>240</v>
      </c>
      <c r="M100" s="673"/>
      <c r="N100" s="471">
        <f>N99+N84+N59</f>
        <v>178008</v>
      </c>
      <c r="O100" s="295">
        <f>O99+O84+O59</f>
        <v>440000</v>
      </c>
      <c r="P100" s="548">
        <f>P99+P84+P59</f>
        <v>477000</v>
      </c>
      <c r="Q100" s="235">
        <f>Q99+Q84+Q59</f>
        <v>138789</v>
      </c>
      <c r="R100" s="339">
        <f>Q100/P100</f>
        <v>0.2909622641509434</v>
      </c>
      <c r="S100" s="3"/>
      <c r="T100" s="3"/>
    </row>
    <row r="101" spans="1:2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8"/>
      <c r="L101" s="47"/>
      <c r="M101" s="38"/>
      <c r="N101" s="461"/>
      <c r="O101" s="290"/>
      <c r="P101" s="541"/>
      <c r="Q101" s="229"/>
      <c r="R101" s="328"/>
      <c r="S101" s="3"/>
      <c r="T101" s="3"/>
    </row>
    <row r="102" spans="1:20" ht="12.75">
      <c r="A102" s="16"/>
      <c r="B102" s="3"/>
      <c r="C102" s="3"/>
      <c r="D102" s="3"/>
      <c r="E102" s="3"/>
      <c r="F102" s="3"/>
      <c r="G102" s="3"/>
      <c r="H102" s="3"/>
      <c r="I102" s="3"/>
      <c r="J102" s="3"/>
      <c r="K102" s="58" t="s">
        <v>244</v>
      </c>
      <c r="L102" s="666" t="s">
        <v>191</v>
      </c>
      <c r="M102" s="667"/>
      <c r="N102" s="472"/>
      <c r="O102" s="288"/>
      <c r="P102" s="7"/>
      <c r="Q102" s="265"/>
      <c r="R102" s="322"/>
      <c r="S102" s="3"/>
      <c r="T102" s="3"/>
    </row>
    <row r="103" spans="1:20" ht="12.75">
      <c r="A103" s="43"/>
      <c r="B103" s="8"/>
      <c r="C103" s="8"/>
      <c r="D103" s="8"/>
      <c r="E103" s="8"/>
      <c r="F103" s="8"/>
      <c r="G103" s="8"/>
      <c r="H103" s="8"/>
      <c r="I103" s="8"/>
      <c r="J103" s="8"/>
      <c r="K103" s="49" t="s">
        <v>187</v>
      </c>
      <c r="L103" s="49" t="s">
        <v>191</v>
      </c>
      <c r="M103" s="8"/>
      <c r="N103" s="446"/>
      <c r="O103" s="43"/>
      <c r="P103" s="8"/>
      <c r="Q103" s="266"/>
      <c r="R103" s="323"/>
      <c r="S103" s="3"/>
      <c r="T103" s="3"/>
    </row>
    <row r="104" spans="1:20" ht="12.75">
      <c r="A104" s="17" t="s">
        <v>246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2" t="s">
        <v>252</v>
      </c>
      <c r="L104" s="648" t="s">
        <v>396</v>
      </c>
      <c r="M104" s="648"/>
      <c r="N104" s="466"/>
      <c r="O104" s="102"/>
      <c r="P104" s="545"/>
      <c r="Q104" s="233"/>
      <c r="R104" s="340"/>
      <c r="S104" s="3"/>
      <c r="T104" s="3"/>
    </row>
    <row r="105" spans="1:20" ht="12.75">
      <c r="A105" s="17" t="s">
        <v>137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2" t="s">
        <v>25</v>
      </c>
      <c r="L105" s="59" t="s">
        <v>191</v>
      </c>
      <c r="M105" s="52"/>
      <c r="N105" s="466"/>
      <c r="O105" s="102"/>
      <c r="P105" s="545"/>
      <c r="Q105" s="233"/>
      <c r="R105" s="340"/>
      <c r="S105" s="3"/>
      <c r="T105" s="3"/>
    </row>
    <row r="106" spans="1:20" ht="12.75">
      <c r="A106" s="16" t="s">
        <v>247</v>
      </c>
      <c r="B106" s="16">
        <v>1</v>
      </c>
      <c r="C106" s="16"/>
      <c r="D106" s="16">
        <v>3</v>
      </c>
      <c r="E106" s="16"/>
      <c r="F106" s="16">
        <v>5</v>
      </c>
      <c r="G106" s="16"/>
      <c r="H106" s="16"/>
      <c r="I106" s="16"/>
      <c r="J106" s="16">
        <v>111</v>
      </c>
      <c r="K106" s="20">
        <v>3</v>
      </c>
      <c r="L106" s="20" t="s">
        <v>0</v>
      </c>
      <c r="M106" s="20"/>
      <c r="N106" s="452">
        <f>N107+N116+N122</f>
        <v>275442</v>
      </c>
      <c r="O106" s="24">
        <f>O107+O116+O122</f>
        <v>600750</v>
      </c>
      <c r="P106" s="535">
        <f>P107+P116+P122</f>
        <v>567200</v>
      </c>
      <c r="Q106" s="226">
        <f>Q107+Q116+Q122</f>
        <v>288969</v>
      </c>
      <c r="R106" s="329">
        <f>Q106/P106</f>
        <v>0.5094657968970381</v>
      </c>
      <c r="S106" s="3"/>
      <c r="T106" s="3"/>
    </row>
    <row r="107" spans="1:20" ht="12.75">
      <c r="A107" s="16" t="s">
        <v>247</v>
      </c>
      <c r="B107" s="16">
        <v>1</v>
      </c>
      <c r="C107" s="16"/>
      <c r="D107" s="16">
        <v>3</v>
      </c>
      <c r="E107" s="16"/>
      <c r="F107" s="16">
        <v>5</v>
      </c>
      <c r="G107" s="16"/>
      <c r="H107" s="16"/>
      <c r="I107" s="16"/>
      <c r="J107" s="16">
        <v>111</v>
      </c>
      <c r="K107" s="21">
        <v>31</v>
      </c>
      <c r="L107" s="21" t="s">
        <v>204</v>
      </c>
      <c r="M107" s="21"/>
      <c r="N107" s="454">
        <f>N108+N111+N113</f>
        <v>239255</v>
      </c>
      <c r="O107" s="24">
        <f>O108+O111+O113</f>
        <v>531650</v>
      </c>
      <c r="P107" s="536">
        <f>P108+P111+P113</f>
        <v>502200</v>
      </c>
      <c r="Q107" s="268">
        <f>Q108+Q111+Q113</f>
        <v>240485</v>
      </c>
      <c r="R107" s="329">
        <f aca="true" t="shared" si="8" ref="R107:R121">Q107/P107</f>
        <v>0.47886300278773397</v>
      </c>
      <c r="S107" s="3"/>
      <c r="T107" s="3"/>
    </row>
    <row r="108" spans="1:20" ht="12.75">
      <c r="A108" s="16" t="s">
        <v>247</v>
      </c>
      <c r="B108" s="16">
        <v>1</v>
      </c>
      <c r="C108" s="16"/>
      <c r="D108" s="16">
        <v>3</v>
      </c>
      <c r="E108" s="16"/>
      <c r="F108" s="16">
        <v>5</v>
      </c>
      <c r="G108" s="16"/>
      <c r="H108" s="16"/>
      <c r="I108" s="16"/>
      <c r="J108" s="16">
        <v>111</v>
      </c>
      <c r="K108" s="20">
        <v>311</v>
      </c>
      <c r="L108" s="651" t="s">
        <v>206</v>
      </c>
      <c r="M108" s="652"/>
      <c r="N108" s="453">
        <f>N109+N110</f>
        <v>204143</v>
      </c>
      <c r="O108" s="24">
        <f>O109+O110</f>
        <v>453850</v>
      </c>
      <c r="P108" s="535">
        <f>P109+P110</f>
        <v>430000</v>
      </c>
      <c r="Q108" s="226">
        <f>Q109+Q110</f>
        <v>205192</v>
      </c>
      <c r="R108" s="329">
        <f t="shared" si="8"/>
        <v>0.47719069767441863</v>
      </c>
      <c r="S108" s="3"/>
      <c r="T108" s="3"/>
    </row>
    <row r="109" spans="1:20" ht="12.75">
      <c r="A109" s="16" t="s">
        <v>247</v>
      </c>
      <c r="B109" s="16">
        <v>1</v>
      </c>
      <c r="C109" s="16"/>
      <c r="D109" s="16">
        <v>3</v>
      </c>
      <c r="E109" s="16"/>
      <c r="F109" s="16">
        <v>5</v>
      </c>
      <c r="G109" s="16"/>
      <c r="H109" s="16"/>
      <c r="I109" s="16"/>
      <c r="J109" s="16">
        <v>111</v>
      </c>
      <c r="K109" s="21">
        <v>3111</v>
      </c>
      <c r="L109" s="649" t="s">
        <v>205</v>
      </c>
      <c r="M109" s="650"/>
      <c r="N109" s="294">
        <v>204143</v>
      </c>
      <c r="O109" s="24">
        <v>453850</v>
      </c>
      <c r="P109" s="536">
        <v>430000</v>
      </c>
      <c r="Q109" s="268">
        <v>205192</v>
      </c>
      <c r="R109" s="329">
        <f t="shared" si="8"/>
        <v>0.47719069767441863</v>
      </c>
      <c r="S109" s="3"/>
      <c r="T109" s="3"/>
    </row>
    <row r="110" spans="1:20" ht="12.75" hidden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21">
        <v>3113</v>
      </c>
      <c r="L110" s="25" t="s">
        <v>148</v>
      </c>
      <c r="M110" s="26"/>
      <c r="N110" s="294">
        <v>0</v>
      </c>
      <c r="O110" s="24">
        <v>0</v>
      </c>
      <c r="P110" s="536">
        <v>0</v>
      </c>
      <c r="Q110" s="268">
        <v>0</v>
      </c>
      <c r="R110" s="329" t="e">
        <f t="shared" si="8"/>
        <v>#DIV/0!</v>
      </c>
      <c r="S110" s="3"/>
      <c r="T110" s="3"/>
    </row>
    <row r="111" spans="1:20" ht="12.75">
      <c r="A111" s="16" t="s">
        <v>247</v>
      </c>
      <c r="B111" s="16">
        <v>1</v>
      </c>
      <c r="C111" s="16"/>
      <c r="D111" s="16">
        <v>3</v>
      </c>
      <c r="E111" s="16"/>
      <c r="F111" s="16">
        <v>5</v>
      </c>
      <c r="G111" s="16"/>
      <c r="H111" s="16"/>
      <c r="I111" s="16"/>
      <c r="J111" s="16">
        <v>111</v>
      </c>
      <c r="K111" s="20">
        <v>312</v>
      </c>
      <c r="L111" s="39" t="s">
        <v>3</v>
      </c>
      <c r="M111" s="40"/>
      <c r="N111" s="453">
        <f>N112</f>
        <v>0</v>
      </c>
      <c r="O111" s="24">
        <f>O112</f>
        <v>2000</v>
      </c>
      <c r="P111" s="535">
        <f>P112</f>
        <v>0</v>
      </c>
      <c r="Q111" s="226">
        <f>Q112</f>
        <v>0</v>
      </c>
      <c r="R111" s="329" t="e">
        <f t="shared" si="8"/>
        <v>#DIV/0!</v>
      </c>
      <c r="S111" s="3"/>
      <c r="T111" s="3"/>
    </row>
    <row r="112" spans="1:20" ht="12.75">
      <c r="A112" s="16" t="s">
        <v>247</v>
      </c>
      <c r="B112" s="16">
        <v>1</v>
      </c>
      <c r="C112" s="16"/>
      <c r="D112" s="16">
        <v>3</v>
      </c>
      <c r="E112" s="16"/>
      <c r="F112" s="16">
        <v>5</v>
      </c>
      <c r="G112" s="16"/>
      <c r="H112" s="16"/>
      <c r="I112" s="16"/>
      <c r="J112" s="16">
        <v>111</v>
      </c>
      <c r="K112" s="21">
        <v>3121</v>
      </c>
      <c r="L112" s="25" t="s">
        <v>3</v>
      </c>
      <c r="M112" s="26"/>
      <c r="N112" s="294">
        <v>0</v>
      </c>
      <c r="O112" s="24">
        <v>2000</v>
      </c>
      <c r="P112" s="536">
        <v>0</v>
      </c>
      <c r="Q112" s="268">
        <v>0</v>
      </c>
      <c r="R112" s="329" t="e">
        <f t="shared" si="8"/>
        <v>#DIV/0!</v>
      </c>
      <c r="S112" s="3"/>
      <c r="T112" s="3"/>
    </row>
    <row r="113" spans="1:20" ht="12.75">
      <c r="A113" s="16" t="s">
        <v>247</v>
      </c>
      <c r="B113" s="16">
        <v>1</v>
      </c>
      <c r="C113" s="16"/>
      <c r="D113" s="16">
        <v>3</v>
      </c>
      <c r="E113" s="16"/>
      <c r="F113" s="16">
        <v>5</v>
      </c>
      <c r="G113" s="16"/>
      <c r="H113" s="16"/>
      <c r="I113" s="16"/>
      <c r="J113" s="16">
        <v>111</v>
      </c>
      <c r="K113" s="20">
        <v>313</v>
      </c>
      <c r="L113" s="39" t="s">
        <v>4</v>
      </c>
      <c r="M113" s="40"/>
      <c r="N113" s="453">
        <f>N114+N115</f>
        <v>35112</v>
      </c>
      <c r="O113" s="24">
        <f>O114+O115</f>
        <v>75800</v>
      </c>
      <c r="P113" s="535">
        <f>P114+P115</f>
        <v>72200</v>
      </c>
      <c r="Q113" s="226">
        <f>Q114+Q115</f>
        <v>35293</v>
      </c>
      <c r="R113" s="329">
        <f t="shared" si="8"/>
        <v>0.48882271468144045</v>
      </c>
      <c r="S113" s="3"/>
      <c r="T113" s="3"/>
    </row>
    <row r="114" spans="1:20" ht="12.75">
      <c r="A114" s="16" t="s">
        <v>247</v>
      </c>
      <c r="B114" s="16">
        <v>1</v>
      </c>
      <c r="C114" s="16"/>
      <c r="D114" s="16">
        <v>3</v>
      </c>
      <c r="E114" s="16"/>
      <c r="F114" s="16">
        <v>5</v>
      </c>
      <c r="G114" s="16"/>
      <c r="H114" s="16"/>
      <c r="I114" s="16"/>
      <c r="J114" s="16">
        <v>111</v>
      </c>
      <c r="K114" s="21">
        <v>3132</v>
      </c>
      <c r="L114" s="25" t="s">
        <v>207</v>
      </c>
      <c r="M114" s="26"/>
      <c r="N114" s="294">
        <v>31642</v>
      </c>
      <c r="O114" s="24">
        <v>68000</v>
      </c>
      <c r="P114" s="536">
        <v>65000</v>
      </c>
      <c r="Q114" s="268">
        <v>31805</v>
      </c>
      <c r="R114" s="329">
        <f t="shared" si="8"/>
        <v>0.48930769230769233</v>
      </c>
      <c r="S114" s="3"/>
      <c r="T114" s="3"/>
    </row>
    <row r="115" spans="1:20" ht="12.75">
      <c r="A115" s="16" t="s">
        <v>247</v>
      </c>
      <c r="B115" s="16">
        <v>1</v>
      </c>
      <c r="C115" s="16"/>
      <c r="D115" s="16">
        <v>3</v>
      </c>
      <c r="E115" s="16"/>
      <c r="F115" s="16">
        <v>5</v>
      </c>
      <c r="G115" s="16"/>
      <c r="H115" s="16"/>
      <c r="I115" s="16"/>
      <c r="J115" s="16">
        <v>111</v>
      </c>
      <c r="K115" s="21">
        <v>3133</v>
      </c>
      <c r="L115" s="649" t="s">
        <v>209</v>
      </c>
      <c r="M115" s="650"/>
      <c r="N115" s="294">
        <v>3470</v>
      </c>
      <c r="O115" s="24">
        <v>7800</v>
      </c>
      <c r="P115" s="536">
        <v>7200</v>
      </c>
      <c r="Q115" s="268">
        <v>3488</v>
      </c>
      <c r="R115" s="329">
        <f t="shared" si="8"/>
        <v>0.48444444444444446</v>
      </c>
      <c r="S115" s="3"/>
      <c r="T115" s="3"/>
    </row>
    <row r="116" spans="1:20" ht="12.75">
      <c r="A116" s="16" t="s">
        <v>247</v>
      </c>
      <c r="B116" s="16">
        <v>1</v>
      </c>
      <c r="C116" s="16"/>
      <c r="D116" s="16">
        <v>3</v>
      </c>
      <c r="E116" s="16"/>
      <c r="F116" s="16">
        <v>5</v>
      </c>
      <c r="G116" s="16"/>
      <c r="H116" s="16"/>
      <c r="I116" s="16"/>
      <c r="J116" s="16">
        <v>111</v>
      </c>
      <c r="K116" s="21">
        <v>32</v>
      </c>
      <c r="L116" s="25" t="s">
        <v>5</v>
      </c>
      <c r="M116" s="26"/>
      <c r="N116" s="294">
        <f>N117+N119</f>
        <v>36187</v>
      </c>
      <c r="O116" s="24">
        <f>O117+O119</f>
        <v>69100</v>
      </c>
      <c r="P116" s="536">
        <f>P117+P119</f>
        <v>65000</v>
      </c>
      <c r="Q116" s="268">
        <f>Q117+Q119</f>
        <v>48484</v>
      </c>
      <c r="R116" s="329">
        <f t="shared" si="8"/>
        <v>0.7459076923076923</v>
      </c>
      <c r="S116" s="3"/>
      <c r="T116" s="3"/>
    </row>
    <row r="117" spans="1:20" ht="12.75">
      <c r="A117" s="16" t="s">
        <v>247</v>
      </c>
      <c r="B117" s="16">
        <v>1</v>
      </c>
      <c r="C117" s="16"/>
      <c r="D117" s="16">
        <v>3</v>
      </c>
      <c r="E117" s="16"/>
      <c r="F117" s="16">
        <v>5</v>
      </c>
      <c r="G117" s="16"/>
      <c r="H117" s="16"/>
      <c r="I117" s="16"/>
      <c r="J117" s="16">
        <v>111</v>
      </c>
      <c r="K117" s="20">
        <v>321</v>
      </c>
      <c r="L117" s="20" t="s">
        <v>6</v>
      </c>
      <c r="M117" s="20"/>
      <c r="N117" s="452">
        <f>N118</f>
        <v>1913</v>
      </c>
      <c r="O117" s="24">
        <f>O118</f>
        <v>4100</v>
      </c>
      <c r="P117" s="535">
        <f>P118</f>
        <v>0</v>
      </c>
      <c r="Q117" s="226">
        <f>Q118</f>
        <v>394</v>
      </c>
      <c r="R117" s="329" t="e">
        <f t="shared" si="8"/>
        <v>#DIV/0!</v>
      </c>
      <c r="S117" s="3"/>
      <c r="T117" s="3"/>
    </row>
    <row r="118" spans="1:20" ht="12.75">
      <c r="A118" s="16" t="s">
        <v>247</v>
      </c>
      <c r="B118" s="16">
        <v>1</v>
      </c>
      <c r="C118" s="16"/>
      <c r="D118" s="16">
        <v>3</v>
      </c>
      <c r="E118" s="16"/>
      <c r="F118" s="16">
        <v>5</v>
      </c>
      <c r="G118" s="16"/>
      <c r="H118" s="16"/>
      <c r="I118" s="16"/>
      <c r="J118" s="16">
        <v>111</v>
      </c>
      <c r="K118" s="21">
        <v>3212</v>
      </c>
      <c r="L118" s="21" t="s">
        <v>373</v>
      </c>
      <c r="M118" s="21"/>
      <c r="N118" s="454">
        <v>1913</v>
      </c>
      <c r="O118" s="24">
        <v>4100</v>
      </c>
      <c r="P118" s="536">
        <v>0</v>
      </c>
      <c r="Q118" s="268">
        <v>394</v>
      </c>
      <c r="R118" s="329" t="e">
        <f t="shared" si="8"/>
        <v>#DIV/0!</v>
      </c>
      <c r="S118" s="3"/>
      <c r="T118" s="3"/>
    </row>
    <row r="119" spans="1:20" ht="12.75">
      <c r="A119" s="16" t="s">
        <v>247</v>
      </c>
      <c r="B119" s="16">
        <v>1</v>
      </c>
      <c r="C119" s="16"/>
      <c r="D119" s="16">
        <v>3</v>
      </c>
      <c r="E119" s="16"/>
      <c r="F119" s="16">
        <v>5</v>
      </c>
      <c r="G119" s="16"/>
      <c r="H119" s="16"/>
      <c r="I119" s="16"/>
      <c r="J119" s="16">
        <v>111</v>
      </c>
      <c r="K119" s="20">
        <v>329</v>
      </c>
      <c r="L119" s="651" t="s">
        <v>34</v>
      </c>
      <c r="M119" s="652"/>
      <c r="N119" s="453">
        <f>N120+N121</f>
        <v>34274</v>
      </c>
      <c r="O119" s="24">
        <f>O120+O121</f>
        <v>65000</v>
      </c>
      <c r="P119" s="535">
        <f>P120+P121</f>
        <v>65000</v>
      </c>
      <c r="Q119" s="226">
        <f>Q120+Q121</f>
        <v>48090</v>
      </c>
      <c r="R119" s="329">
        <f t="shared" si="8"/>
        <v>0.7398461538461538</v>
      </c>
      <c r="S119" s="3"/>
      <c r="T119" s="3"/>
    </row>
    <row r="120" spans="1:20" ht="12.75">
      <c r="A120" s="16" t="s">
        <v>247</v>
      </c>
      <c r="B120" s="16">
        <v>1</v>
      </c>
      <c r="C120" s="16"/>
      <c r="D120" s="16">
        <v>3</v>
      </c>
      <c r="E120" s="16"/>
      <c r="F120" s="16">
        <v>5</v>
      </c>
      <c r="G120" s="16"/>
      <c r="H120" s="16"/>
      <c r="I120" s="16"/>
      <c r="J120" s="16">
        <v>111</v>
      </c>
      <c r="K120" s="21">
        <v>3293</v>
      </c>
      <c r="L120" s="25" t="s">
        <v>74</v>
      </c>
      <c r="M120" s="26"/>
      <c r="N120" s="294">
        <v>33774</v>
      </c>
      <c r="O120" s="24">
        <v>60000</v>
      </c>
      <c r="P120" s="536">
        <v>60000</v>
      </c>
      <c r="Q120" s="268">
        <v>48090</v>
      </c>
      <c r="R120" s="329">
        <f t="shared" si="8"/>
        <v>0.8015</v>
      </c>
      <c r="S120" s="3"/>
      <c r="T120" s="3"/>
    </row>
    <row r="121" spans="1:20" ht="13.5" thickBot="1">
      <c r="A121" s="16" t="s">
        <v>247</v>
      </c>
      <c r="B121" s="16">
        <v>1</v>
      </c>
      <c r="C121" s="16"/>
      <c r="D121" s="16">
        <v>3</v>
      </c>
      <c r="E121" s="16"/>
      <c r="F121" s="16">
        <v>5</v>
      </c>
      <c r="G121" s="16"/>
      <c r="H121" s="16"/>
      <c r="I121" s="16"/>
      <c r="J121" s="16">
        <v>111</v>
      </c>
      <c r="K121" s="21">
        <v>3299</v>
      </c>
      <c r="L121" s="21" t="s">
        <v>210</v>
      </c>
      <c r="M121" s="21"/>
      <c r="N121" s="454">
        <v>500</v>
      </c>
      <c r="O121" s="24">
        <v>5000</v>
      </c>
      <c r="P121" s="536">
        <v>5000</v>
      </c>
      <c r="Q121" s="268">
        <v>0</v>
      </c>
      <c r="R121" s="329">
        <f t="shared" si="8"/>
        <v>0</v>
      </c>
      <c r="S121" s="3"/>
      <c r="T121" s="3"/>
    </row>
    <row r="122" spans="1:20" ht="13.5" hidden="1" thickBot="1">
      <c r="A122" s="16" t="s">
        <v>247</v>
      </c>
      <c r="B122" s="16">
        <v>1</v>
      </c>
      <c r="C122" s="16"/>
      <c r="D122" s="16">
        <v>3</v>
      </c>
      <c r="E122" s="16"/>
      <c r="F122" s="16">
        <v>5</v>
      </c>
      <c r="G122" s="16"/>
      <c r="H122" s="16"/>
      <c r="I122" s="16"/>
      <c r="J122" s="16">
        <v>111</v>
      </c>
      <c r="K122" s="28">
        <v>38</v>
      </c>
      <c r="L122" s="34" t="s">
        <v>182</v>
      </c>
      <c r="M122" s="61"/>
      <c r="N122" s="456">
        <f>N123</f>
        <v>0</v>
      </c>
      <c r="O122" s="29">
        <f>O123</f>
        <v>0</v>
      </c>
      <c r="P122" s="538">
        <f>P123</f>
        <v>0</v>
      </c>
      <c r="Q122" s="227">
        <f>Q123</f>
        <v>0</v>
      </c>
      <c r="R122" s="341">
        <f>R123</f>
        <v>0</v>
      </c>
      <c r="S122" s="3"/>
      <c r="T122" s="3"/>
    </row>
    <row r="123" spans="1:20" ht="13.5" hidden="1" thickBot="1">
      <c r="A123" s="16" t="s">
        <v>247</v>
      </c>
      <c r="B123" s="16">
        <v>1</v>
      </c>
      <c r="C123" s="16"/>
      <c r="D123" s="16">
        <v>3</v>
      </c>
      <c r="E123" s="16"/>
      <c r="F123" s="16">
        <v>5</v>
      </c>
      <c r="G123" s="16"/>
      <c r="H123" s="16"/>
      <c r="I123" s="16"/>
      <c r="J123" s="16">
        <v>111</v>
      </c>
      <c r="K123" s="146">
        <v>381</v>
      </c>
      <c r="L123" s="651" t="s">
        <v>182</v>
      </c>
      <c r="M123" s="652"/>
      <c r="N123" s="458"/>
      <c r="O123" s="29"/>
      <c r="P123" s="538"/>
      <c r="Q123" s="227"/>
      <c r="R123" s="341"/>
      <c r="S123" s="3"/>
      <c r="T123" s="3"/>
    </row>
    <row r="124" spans="1:20" ht="13.5" hidden="1" thickBot="1">
      <c r="A124" s="16" t="s">
        <v>247</v>
      </c>
      <c r="B124" s="16">
        <v>1</v>
      </c>
      <c r="C124" s="16"/>
      <c r="D124" s="16">
        <v>3</v>
      </c>
      <c r="E124" s="16"/>
      <c r="F124" s="16">
        <v>5</v>
      </c>
      <c r="G124" s="16"/>
      <c r="H124" s="16"/>
      <c r="I124" s="16"/>
      <c r="J124" s="16">
        <v>111</v>
      </c>
      <c r="K124" s="28">
        <v>3811</v>
      </c>
      <c r="L124" s="34" t="s">
        <v>97</v>
      </c>
      <c r="M124" s="61"/>
      <c r="N124" s="456"/>
      <c r="O124" s="29"/>
      <c r="P124" s="538"/>
      <c r="Q124" s="227"/>
      <c r="R124" s="341"/>
      <c r="S124" s="3"/>
      <c r="T124" s="3"/>
    </row>
    <row r="125" spans="1:20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62"/>
      <c r="L125" s="63" t="s">
        <v>122</v>
      </c>
      <c r="M125" s="62"/>
      <c r="N125" s="473">
        <f>N106</f>
        <v>275442</v>
      </c>
      <c r="O125" s="296">
        <f>O106</f>
        <v>600750</v>
      </c>
      <c r="P125" s="549">
        <f>P106</f>
        <v>567200</v>
      </c>
      <c r="Q125" s="276">
        <f>Q106</f>
        <v>288969</v>
      </c>
      <c r="R125" s="342">
        <f>Q125/P125</f>
        <v>0.5094657968970381</v>
      </c>
      <c r="S125" s="3"/>
      <c r="T125" s="3"/>
    </row>
    <row r="126" spans="1:20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53"/>
      <c r="L126" s="658" t="s">
        <v>250</v>
      </c>
      <c r="M126" s="659"/>
      <c r="N126" s="474">
        <f aca="true" t="shared" si="9" ref="N126:Q127">N125</f>
        <v>275442</v>
      </c>
      <c r="O126" s="293">
        <f t="shared" si="9"/>
        <v>600750</v>
      </c>
      <c r="P126" s="546">
        <f t="shared" si="9"/>
        <v>567200</v>
      </c>
      <c r="Q126" s="234">
        <f t="shared" si="9"/>
        <v>288969</v>
      </c>
      <c r="R126" s="343">
        <f>Q126/P126</f>
        <v>0.5094657968970381</v>
      </c>
      <c r="S126" s="3"/>
      <c r="T126" s="3"/>
    </row>
    <row r="127" spans="1:20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5"/>
      <c r="L127" s="672" t="s">
        <v>242</v>
      </c>
      <c r="M127" s="673"/>
      <c r="N127" s="471">
        <f t="shared" si="9"/>
        <v>275442</v>
      </c>
      <c r="O127" s="295">
        <f t="shared" si="9"/>
        <v>600750</v>
      </c>
      <c r="P127" s="548">
        <f t="shared" si="9"/>
        <v>567200</v>
      </c>
      <c r="Q127" s="235">
        <f t="shared" si="9"/>
        <v>288969</v>
      </c>
      <c r="R127" s="344">
        <f>Q127/P127</f>
        <v>0.5094657968970381</v>
      </c>
      <c r="S127" s="3"/>
      <c r="T127" s="3"/>
    </row>
    <row r="128" spans="1:20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47"/>
      <c r="L128" s="47"/>
      <c r="M128" s="47"/>
      <c r="N128" s="465"/>
      <c r="O128" s="290"/>
      <c r="P128" s="541"/>
      <c r="Q128" s="229"/>
      <c r="R128" s="333"/>
      <c r="S128" s="3"/>
      <c r="T128" s="3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47"/>
      <c r="O129" s="297"/>
      <c r="P129" s="550"/>
      <c r="Q129" s="279"/>
      <c r="R129" s="324"/>
      <c r="S129" s="3"/>
      <c r="T129" s="3"/>
    </row>
    <row r="130" spans="1:20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6" t="s">
        <v>188</v>
      </c>
      <c r="L130" s="58" t="s">
        <v>257</v>
      </c>
      <c r="M130" s="6"/>
      <c r="N130" s="472"/>
      <c r="O130" s="298"/>
      <c r="P130" s="551"/>
      <c r="Q130" s="277"/>
      <c r="R130" s="322"/>
      <c r="S130" s="3"/>
      <c r="T130" s="3"/>
    </row>
    <row r="131" spans="1:20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9" t="s">
        <v>115</v>
      </c>
      <c r="L131" s="8" t="s">
        <v>71</v>
      </c>
      <c r="M131" s="8"/>
      <c r="N131" s="446"/>
      <c r="O131" s="299"/>
      <c r="P131" s="67"/>
      <c r="Q131" s="278"/>
      <c r="R131" s="323"/>
      <c r="S131" s="3"/>
      <c r="T131" s="3"/>
    </row>
    <row r="132" spans="1:20" ht="12.75">
      <c r="A132" s="4"/>
      <c r="B132" s="4"/>
      <c r="C132" s="4"/>
      <c r="D132" s="4"/>
      <c r="E132" s="4"/>
      <c r="F132" s="4"/>
      <c r="G132" s="4"/>
      <c r="H132" s="4"/>
      <c r="I132" s="4"/>
      <c r="J132" s="4">
        <v>100</v>
      </c>
      <c r="K132" s="4" t="s">
        <v>70</v>
      </c>
      <c r="L132" s="4" t="s">
        <v>37</v>
      </c>
      <c r="M132" s="4"/>
      <c r="N132" s="475"/>
      <c r="O132" s="249"/>
      <c r="P132" s="550"/>
      <c r="Q132" s="279"/>
      <c r="R132" s="324"/>
      <c r="S132" s="3"/>
      <c r="T132" s="3"/>
    </row>
    <row r="133" spans="1:20" ht="12.75">
      <c r="A133" s="17" t="s">
        <v>254</v>
      </c>
      <c r="B133" s="5"/>
      <c r="C133" s="5"/>
      <c r="D133" s="5"/>
      <c r="E133" s="5"/>
      <c r="F133" s="5"/>
      <c r="G133" s="5"/>
      <c r="H133" s="5"/>
      <c r="I133" s="5"/>
      <c r="J133" s="5"/>
      <c r="K133" s="50" t="s">
        <v>253</v>
      </c>
      <c r="L133" s="50" t="s">
        <v>397</v>
      </c>
      <c r="M133" s="50"/>
      <c r="N133" s="468"/>
      <c r="O133" s="121"/>
      <c r="P133" s="18"/>
      <c r="Q133" s="272"/>
      <c r="R133" s="321"/>
      <c r="S133" s="3"/>
      <c r="T133" s="3"/>
    </row>
    <row r="134" spans="1:20" ht="12.75">
      <c r="A134" s="17" t="s">
        <v>255</v>
      </c>
      <c r="B134" s="5"/>
      <c r="C134" s="5"/>
      <c r="D134" s="5"/>
      <c r="E134" s="5"/>
      <c r="F134" s="5"/>
      <c r="G134" s="5"/>
      <c r="H134" s="5"/>
      <c r="I134" s="5"/>
      <c r="J134" s="5">
        <v>111</v>
      </c>
      <c r="K134" s="50" t="s">
        <v>25</v>
      </c>
      <c r="L134" s="5" t="s">
        <v>71</v>
      </c>
      <c r="M134" s="5"/>
      <c r="N134" s="444"/>
      <c r="O134" s="121"/>
      <c r="P134" s="18"/>
      <c r="Q134" s="272"/>
      <c r="R134" s="321"/>
      <c r="S134" s="3"/>
      <c r="T134" s="3"/>
    </row>
    <row r="135" spans="1:20" ht="12.75">
      <c r="A135" s="16" t="s">
        <v>255</v>
      </c>
      <c r="B135" s="16">
        <v>1</v>
      </c>
      <c r="C135" s="16"/>
      <c r="D135" s="16">
        <v>3</v>
      </c>
      <c r="E135" s="16"/>
      <c r="F135" s="16">
        <v>5</v>
      </c>
      <c r="G135" s="16"/>
      <c r="H135" s="16"/>
      <c r="I135" s="16"/>
      <c r="J135" s="16">
        <v>111</v>
      </c>
      <c r="K135" s="20">
        <v>3</v>
      </c>
      <c r="L135" s="651" t="s">
        <v>221</v>
      </c>
      <c r="M135" s="652"/>
      <c r="N135" s="453">
        <f>N136+N152+N194+N198+N205</f>
        <v>484761</v>
      </c>
      <c r="O135" s="24">
        <f>O136+O152+O194+O198+O205</f>
        <v>1266500</v>
      </c>
      <c r="P135" s="535">
        <f>P136+P152+P194+P198+P205</f>
        <v>1455500</v>
      </c>
      <c r="Q135" s="226">
        <f>Q136+Q152+Q194+Q198+Q205</f>
        <v>565097</v>
      </c>
      <c r="R135" s="329">
        <f>Q135/P135</f>
        <v>0.3882493988320165</v>
      </c>
      <c r="S135" s="3"/>
      <c r="T135" s="3"/>
    </row>
    <row r="136" spans="1:20" ht="12.75">
      <c r="A136" s="16" t="s">
        <v>255</v>
      </c>
      <c r="B136" s="16">
        <v>1</v>
      </c>
      <c r="C136" s="16"/>
      <c r="D136" s="16">
        <v>3</v>
      </c>
      <c r="E136" s="16"/>
      <c r="F136" s="16">
        <v>5</v>
      </c>
      <c r="G136" s="16"/>
      <c r="H136" s="16"/>
      <c r="I136" s="16"/>
      <c r="J136" s="16">
        <v>111</v>
      </c>
      <c r="K136" s="21">
        <v>31</v>
      </c>
      <c r="L136" s="649" t="s">
        <v>219</v>
      </c>
      <c r="M136" s="650"/>
      <c r="N136" s="294">
        <f>N137+N141+N148</f>
        <v>182294</v>
      </c>
      <c r="O136" s="24">
        <f>O137+O141+O148</f>
        <v>523000</v>
      </c>
      <c r="P136" s="536">
        <f>P137+P141+P148</f>
        <v>612500</v>
      </c>
      <c r="Q136" s="268">
        <f>Q137+Q141+Q148</f>
        <v>283327</v>
      </c>
      <c r="R136" s="329">
        <f aca="true" t="shared" si="10" ref="R136:R199">Q136/P136</f>
        <v>0.462574693877551</v>
      </c>
      <c r="S136" s="3"/>
      <c r="T136" s="3"/>
    </row>
    <row r="137" spans="1:20" ht="12.75">
      <c r="A137" s="16" t="s">
        <v>255</v>
      </c>
      <c r="B137" s="16">
        <v>1</v>
      </c>
      <c r="C137" s="16"/>
      <c r="D137" s="16">
        <v>3</v>
      </c>
      <c r="E137" s="16"/>
      <c r="F137" s="16">
        <v>5</v>
      </c>
      <c r="G137" s="16"/>
      <c r="H137" s="16"/>
      <c r="I137" s="16"/>
      <c r="J137" s="16">
        <v>111</v>
      </c>
      <c r="K137" s="20">
        <v>311</v>
      </c>
      <c r="L137" s="651" t="s">
        <v>220</v>
      </c>
      <c r="M137" s="652"/>
      <c r="N137" s="453">
        <f>N138+N139+N140</f>
        <v>148644</v>
      </c>
      <c r="O137" s="24">
        <f>O138+O139+O140</f>
        <v>403000</v>
      </c>
      <c r="P137" s="535">
        <f>P138+P139+P140</f>
        <v>463000</v>
      </c>
      <c r="Q137" s="226">
        <f>Q138+Q139+Q140</f>
        <v>228395</v>
      </c>
      <c r="R137" s="329">
        <f t="shared" si="10"/>
        <v>0.49329373650107994</v>
      </c>
      <c r="S137" s="3"/>
      <c r="T137" s="3"/>
    </row>
    <row r="138" spans="1:20" ht="12.75">
      <c r="A138" s="16" t="s">
        <v>255</v>
      </c>
      <c r="B138" s="16">
        <v>1</v>
      </c>
      <c r="C138" s="16"/>
      <c r="D138" s="16">
        <v>3</v>
      </c>
      <c r="E138" s="16"/>
      <c r="F138" s="16">
        <v>5</v>
      </c>
      <c r="G138" s="16"/>
      <c r="H138" s="16"/>
      <c r="I138" s="16"/>
      <c r="J138" s="16">
        <v>111</v>
      </c>
      <c r="K138" s="21">
        <v>3111</v>
      </c>
      <c r="L138" s="649" t="s">
        <v>168</v>
      </c>
      <c r="M138" s="650"/>
      <c r="N138" s="294">
        <v>127554</v>
      </c>
      <c r="O138" s="24">
        <v>370000</v>
      </c>
      <c r="P138" s="536">
        <v>420000</v>
      </c>
      <c r="Q138" s="268">
        <v>195852</v>
      </c>
      <c r="R138" s="329">
        <f t="shared" si="10"/>
        <v>0.46631428571428574</v>
      </c>
      <c r="S138" s="3"/>
      <c r="T138" s="3"/>
    </row>
    <row r="139" spans="1:20" ht="12.75">
      <c r="A139" s="16" t="s">
        <v>255</v>
      </c>
      <c r="B139" s="16">
        <v>1</v>
      </c>
      <c r="C139" s="16"/>
      <c r="D139" s="16">
        <v>3</v>
      </c>
      <c r="E139" s="16"/>
      <c r="F139" s="16">
        <v>5</v>
      </c>
      <c r="G139" s="16"/>
      <c r="H139" s="16"/>
      <c r="I139" s="16"/>
      <c r="J139" s="16">
        <v>111</v>
      </c>
      <c r="K139" s="21">
        <v>3111</v>
      </c>
      <c r="L139" s="25" t="s">
        <v>214</v>
      </c>
      <c r="M139" s="26"/>
      <c r="N139" s="294">
        <v>18501</v>
      </c>
      <c r="O139" s="24">
        <v>30000</v>
      </c>
      <c r="P139" s="536">
        <v>40000</v>
      </c>
      <c r="Q139" s="268">
        <v>32152</v>
      </c>
      <c r="R139" s="329">
        <f t="shared" si="10"/>
        <v>0.8038</v>
      </c>
      <c r="S139" s="3"/>
      <c r="T139" s="3"/>
    </row>
    <row r="140" spans="1:20" ht="12.75">
      <c r="A140" s="16" t="s">
        <v>255</v>
      </c>
      <c r="B140" s="16">
        <v>1</v>
      </c>
      <c r="C140" s="16"/>
      <c r="D140" s="16">
        <v>3</v>
      </c>
      <c r="E140" s="16"/>
      <c r="F140" s="16">
        <v>5</v>
      </c>
      <c r="G140" s="16"/>
      <c r="H140" s="16"/>
      <c r="I140" s="16"/>
      <c r="J140" s="16">
        <v>111</v>
      </c>
      <c r="K140" s="21">
        <v>3113</v>
      </c>
      <c r="L140" s="21" t="s">
        <v>148</v>
      </c>
      <c r="M140" s="21"/>
      <c r="N140" s="454">
        <v>2589</v>
      </c>
      <c r="O140" s="24">
        <v>3000</v>
      </c>
      <c r="P140" s="536">
        <v>3000</v>
      </c>
      <c r="Q140" s="268">
        <v>391</v>
      </c>
      <c r="R140" s="329">
        <f t="shared" si="10"/>
        <v>0.13033333333333333</v>
      </c>
      <c r="S140" s="3"/>
      <c r="T140" s="3"/>
    </row>
    <row r="141" spans="1:20" ht="12.75">
      <c r="A141" s="16" t="s">
        <v>255</v>
      </c>
      <c r="B141" s="16">
        <v>1</v>
      </c>
      <c r="C141" s="16"/>
      <c r="D141" s="16">
        <v>3</v>
      </c>
      <c r="E141" s="16"/>
      <c r="F141" s="16">
        <v>5</v>
      </c>
      <c r="G141" s="16"/>
      <c r="H141" s="16"/>
      <c r="I141" s="16"/>
      <c r="J141" s="16">
        <v>111</v>
      </c>
      <c r="K141" s="20">
        <v>312</v>
      </c>
      <c r="L141" s="651" t="s">
        <v>3</v>
      </c>
      <c r="M141" s="652"/>
      <c r="N141" s="453">
        <f>N142+N143+N144+N145+N146+N147</f>
        <v>6897</v>
      </c>
      <c r="O141" s="24">
        <f>O142+O143+O144+O145+O146+O147</f>
        <v>50000</v>
      </c>
      <c r="P141" s="535">
        <f>P142+P143+P144+P145+P146+P147</f>
        <v>58500</v>
      </c>
      <c r="Q141" s="226">
        <f>Q142+Q143+Q144+Q145+Q146+Q147</f>
        <v>13865</v>
      </c>
      <c r="R141" s="329">
        <f t="shared" si="10"/>
        <v>0.237008547008547</v>
      </c>
      <c r="S141" s="3"/>
      <c r="T141" s="3"/>
    </row>
    <row r="142" spans="1:20" ht="12.75">
      <c r="A142" s="16" t="s">
        <v>255</v>
      </c>
      <c r="B142" s="16">
        <v>1</v>
      </c>
      <c r="C142" s="16"/>
      <c r="D142" s="16">
        <v>3</v>
      </c>
      <c r="E142" s="16"/>
      <c r="F142" s="16">
        <v>5</v>
      </c>
      <c r="G142" s="16"/>
      <c r="H142" s="16"/>
      <c r="I142" s="16"/>
      <c r="J142" s="16">
        <v>111</v>
      </c>
      <c r="K142" s="21">
        <v>3121</v>
      </c>
      <c r="L142" s="649" t="s">
        <v>3</v>
      </c>
      <c r="M142" s="650"/>
      <c r="N142" s="294">
        <v>6897</v>
      </c>
      <c r="O142" s="24">
        <v>20000</v>
      </c>
      <c r="P142" s="536">
        <v>15000</v>
      </c>
      <c r="Q142" s="268">
        <v>10365</v>
      </c>
      <c r="R142" s="329">
        <f t="shared" si="10"/>
        <v>0.691</v>
      </c>
      <c r="S142" s="3"/>
      <c r="T142" s="3"/>
    </row>
    <row r="143" spans="1:20" ht="12.75" hidden="1">
      <c r="A143" s="16" t="s">
        <v>255</v>
      </c>
      <c r="B143" s="16">
        <v>1</v>
      </c>
      <c r="C143" s="16"/>
      <c r="D143" s="16">
        <v>3</v>
      </c>
      <c r="E143" s="16"/>
      <c r="F143" s="16">
        <v>5</v>
      </c>
      <c r="G143" s="16"/>
      <c r="H143" s="16"/>
      <c r="I143" s="16"/>
      <c r="J143" s="16">
        <v>111</v>
      </c>
      <c r="K143" s="21">
        <v>3121</v>
      </c>
      <c r="L143" s="21" t="s">
        <v>140</v>
      </c>
      <c r="M143" s="21"/>
      <c r="N143" s="454">
        <v>0</v>
      </c>
      <c r="O143" s="24">
        <v>0</v>
      </c>
      <c r="P143" s="536">
        <v>0</v>
      </c>
      <c r="Q143" s="268">
        <v>0</v>
      </c>
      <c r="R143" s="329" t="e">
        <f t="shared" si="10"/>
        <v>#DIV/0!</v>
      </c>
      <c r="S143" s="3"/>
      <c r="T143" s="3"/>
    </row>
    <row r="144" spans="1:20" ht="12.75">
      <c r="A144" s="16" t="s">
        <v>255</v>
      </c>
      <c r="B144" s="16">
        <v>1</v>
      </c>
      <c r="C144" s="16"/>
      <c r="D144" s="16">
        <v>3</v>
      </c>
      <c r="E144" s="16"/>
      <c r="F144" s="16">
        <v>5</v>
      </c>
      <c r="G144" s="16"/>
      <c r="H144" s="16"/>
      <c r="I144" s="16"/>
      <c r="J144" s="16">
        <v>111</v>
      </c>
      <c r="K144" s="21">
        <v>3121</v>
      </c>
      <c r="L144" s="649" t="s">
        <v>141</v>
      </c>
      <c r="M144" s="650"/>
      <c r="N144" s="294">
        <v>0</v>
      </c>
      <c r="O144" s="24">
        <v>0</v>
      </c>
      <c r="P144" s="536">
        <v>3500</v>
      </c>
      <c r="Q144" s="268">
        <v>3500</v>
      </c>
      <c r="R144" s="329">
        <f t="shared" si="10"/>
        <v>1</v>
      </c>
      <c r="S144" s="3"/>
      <c r="T144" s="3"/>
    </row>
    <row r="145" spans="1:20" ht="12" customHeight="1" hidden="1">
      <c r="A145" s="16" t="s">
        <v>255</v>
      </c>
      <c r="B145" s="16">
        <v>1</v>
      </c>
      <c r="C145" s="16"/>
      <c r="D145" s="16">
        <v>3</v>
      </c>
      <c r="E145" s="16"/>
      <c r="F145" s="16">
        <v>5</v>
      </c>
      <c r="G145" s="16"/>
      <c r="H145" s="16"/>
      <c r="I145" s="16"/>
      <c r="J145" s="16">
        <v>111</v>
      </c>
      <c r="K145" s="21">
        <v>3121</v>
      </c>
      <c r="L145" s="649" t="s">
        <v>215</v>
      </c>
      <c r="M145" s="650"/>
      <c r="N145" s="294">
        <v>0</v>
      </c>
      <c r="O145" s="24">
        <v>0</v>
      </c>
      <c r="P145" s="536">
        <v>0</v>
      </c>
      <c r="Q145" s="268">
        <v>0</v>
      </c>
      <c r="R145" s="329" t="e">
        <f t="shared" si="10"/>
        <v>#DIV/0!</v>
      </c>
      <c r="S145" s="3"/>
      <c r="T145" s="3"/>
    </row>
    <row r="146" spans="1:20" ht="12.75">
      <c r="A146" s="16" t="s">
        <v>255</v>
      </c>
      <c r="B146" s="16">
        <v>1</v>
      </c>
      <c r="C146" s="16"/>
      <c r="D146" s="16">
        <v>3</v>
      </c>
      <c r="E146" s="16"/>
      <c r="F146" s="16">
        <v>5</v>
      </c>
      <c r="G146" s="16"/>
      <c r="H146" s="16"/>
      <c r="I146" s="16"/>
      <c r="J146" s="16">
        <v>111</v>
      </c>
      <c r="K146" s="21">
        <v>3121</v>
      </c>
      <c r="L146" s="25" t="s">
        <v>216</v>
      </c>
      <c r="M146" s="26"/>
      <c r="N146" s="294">
        <v>0</v>
      </c>
      <c r="O146" s="24">
        <v>30000</v>
      </c>
      <c r="P146" s="536">
        <v>40000</v>
      </c>
      <c r="Q146" s="268">
        <v>0</v>
      </c>
      <c r="R146" s="329">
        <f t="shared" si="10"/>
        <v>0</v>
      </c>
      <c r="S146" s="3"/>
      <c r="T146" s="3"/>
    </row>
    <row r="147" spans="1:20" ht="12.75" hidden="1">
      <c r="A147" s="16" t="s">
        <v>255</v>
      </c>
      <c r="B147" s="16">
        <v>1</v>
      </c>
      <c r="C147" s="16"/>
      <c r="D147" s="16">
        <v>3</v>
      </c>
      <c r="E147" s="16"/>
      <c r="F147" s="16">
        <v>5</v>
      </c>
      <c r="G147" s="16"/>
      <c r="H147" s="16"/>
      <c r="I147" s="16"/>
      <c r="J147" s="16">
        <v>111</v>
      </c>
      <c r="K147" s="21">
        <v>3121</v>
      </c>
      <c r="L147" s="649" t="s">
        <v>217</v>
      </c>
      <c r="M147" s="650"/>
      <c r="N147" s="294">
        <v>0</v>
      </c>
      <c r="O147" s="24">
        <v>0</v>
      </c>
      <c r="P147" s="536">
        <v>0</v>
      </c>
      <c r="Q147" s="268">
        <v>0</v>
      </c>
      <c r="R147" s="329" t="e">
        <f t="shared" si="10"/>
        <v>#DIV/0!</v>
      </c>
      <c r="S147" s="3"/>
      <c r="T147" s="3"/>
    </row>
    <row r="148" spans="1:20" ht="12.75">
      <c r="A148" s="16" t="s">
        <v>255</v>
      </c>
      <c r="B148" s="16">
        <v>1</v>
      </c>
      <c r="C148" s="16"/>
      <c r="D148" s="16">
        <v>3</v>
      </c>
      <c r="E148" s="16"/>
      <c r="F148" s="16">
        <v>5</v>
      </c>
      <c r="G148" s="16"/>
      <c r="H148" s="16"/>
      <c r="I148" s="16"/>
      <c r="J148" s="16">
        <v>111</v>
      </c>
      <c r="K148" s="20">
        <v>313</v>
      </c>
      <c r="L148" s="39" t="s">
        <v>4</v>
      </c>
      <c r="M148" s="40"/>
      <c r="N148" s="453">
        <f>N149+N150+N151</f>
        <v>26753</v>
      </c>
      <c r="O148" s="24">
        <f>O149+O150+O151</f>
        <v>70000</v>
      </c>
      <c r="P148" s="535">
        <f>P149+P150+P151</f>
        <v>91000</v>
      </c>
      <c r="Q148" s="226">
        <f>Q149+Q150+Q151</f>
        <v>41067</v>
      </c>
      <c r="R148" s="329">
        <f t="shared" si="10"/>
        <v>0.4512857142857143</v>
      </c>
      <c r="S148" s="3"/>
      <c r="T148" s="3"/>
    </row>
    <row r="149" spans="1:20" ht="12.75" hidden="1">
      <c r="A149" s="16" t="s">
        <v>255</v>
      </c>
      <c r="B149" s="16">
        <v>1</v>
      </c>
      <c r="C149" s="16"/>
      <c r="D149" s="16">
        <v>3</v>
      </c>
      <c r="E149" s="16"/>
      <c r="F149" s="16">
        <v>5</v>
      </c>
      <c r="G149" s="16"/>
      <c r="H149" s="16"/>
      <c r="I149" s="16"/>
      <c r="J149" s="16">
        <v>111</v>
      </c>
      <c r="K149" s="21">
        <v>3131</v>
      </c>
      <c r="L149" s="649" t="s">
        <v>218</v>
      </c>
      <c r="M149" s="650"/>
      <c r="N149" s="294"/>
      <c r="O149" s="24"/>
      <c r="P149" s="536"/>
      <c r="Q149" s="268"/>
      <c r="R149" s="329" t="e">
        <f t="shared" si="10"/>
        <v>#DIV/0!</v>
      </c>
      <c r="S149" s="3"/>
      <c r="T149" s="3"/>
    </row>
    <row r="150" spans="1:20" ht="12.75">
      <c r="A150" s="16" t="s">
        <v>255</v>
      </c>
      <c r="B150" s="16">
        <v>1</v>
      </c>
      <c r="C150" s="16"/>
      <c r="D150" s="16">
        <v>3</v>
      </c>
      <c r="E150" s="16"/>
      <c r="F150" s="16">
        <v>5</v>
      </c>
      <c r="G150" s="16"/>
      <c r="H150" s="16"/>
      <c r="I150" s="16"/>
      <c r="J150" s="16">
        <v>111</v>
      </c>
      <c r="K150" s="21">
        <v>3132</v>
      </c>
      <c r="L150" s="649" t="s">
        <v>208</v>
      </c>
      <c r="M150" s="650"/>
      <c r="N150" s="294">
        <v>24109</v>
      </c>
      <c r="O150" s="24">
        <v>62000</v>
      </c>
      <c r="P150" s="536">
        <v>80000</v>
      </c>
      <c r="Q150" s="268">
        <v>37008</v>
      </c>
      <c r="R150" s="329">
        <f t="shared" si="10"/>
        <v>0.4626</v>
      </c>
      <c r="S150" s="3"/>
      <c r="T150" s="3"/>
    </row>
    <row r="151" spans="1:20" ht="12.75">
      <c r="A151" s="16" t="s">
        <v>255</v>
      </c>
      <c r="B151" s="16">
        <v>1</v>
      </c>
      <c r="C151" s="16"/>
      <c r="D151" s="16">
        <v>3</v>
      </c>
      <c r="E151" s="16"/>
      <c r="F151" s="16">
        <v>5</v>
      </c>
      <c r="G151" s="16"/>
      <c r="H151" s="16"/>
      <c r="I151" s="16"/>
      <c r="J151" s="16">
        <v>111</v>
      </c>
      <c r="K151" s="21">
        <v>3133</v>
      </c>
      <c r="L151" s="649" t="s">
        <v>223</v>
      </c>
      <c r="M151" s="650"/>
      <c r="N151" s="294">
        <v>2644</v>
      </c>
      <c r="O151" s="24">
        <v>8000</v>
      </c>
      <c r="P151" s="536">
        <v>11000</v>
      </c>
      <c r="Q151" s="268">
        <v>4059</v>
      </c>
      <c r="R151" s="329">
        <f t="shared" si="10"/>
        <v>0.369</v>
      </c>
      <c r="S151" s="3"/>
      <c r="T151" s="3"/>
    </row>
    <row r="152" spans="1:20" ht="12.75">
      <c r="A152" s="16" t="s">
        <v>255</v>
      </c>
      <c r="B152" s="16">
        <v>1</v>
      </c>
      <c r="C152" s="16"/>
      <c r="D152" s="16">
        <v>3</v>
      </c>
      <c r="E152" s="16"/>
      <c r="F152" s="16">
        <v>5</v>
      </c>
      <c r="G152" s="16"/>
      <c r="H152" s="16"/>
      <c r="I152" s="16"/>
      <c r="J152" s="16">
        <v>111</v>
      </c>
      <c r="K152" s="21">
        <v>32</v>
      </c>
      <c r="L152" s="22" t="s">
        <v>5</v>
      </c>
      <c r="M152" s="23"/>
      <c r="N152" s="294">
        <f>N153+N158+N163+N185+N188</f>
        <v>289768</v>
      </c>
      <c r="O152" s="24">
        <f>O153+O158+O163+O185+O188</f>
        <v>696500</v>
      </c>
      <c r="P152" s="536">
        <f>P153+P158+P163+P185+P188</f>
        <v>806000</v>
      </c>
      <c r="Q152" s="268">
        <f>Q153+Q158+Q163+Q185+Q188</f>
        <v>272738</v>
      </c>
      <c r="R152" s="329">
        <f t="shared" si="10"/>
        <v>0.3383846153846154</v>
      </c>
      <c r="S152" s="3"/>
      <c r="T152" s="3"/>
    </row>
    <row r="153" spans="1:20" ht="12.75">
      <c r="A153" s="16" t="s">
        <v>255</v>
      </c>
      <c r="B153" s="16">
        <v>1</v>
      </c>
      <c r="C153" s="16"/>
      <c r="D153" s="16">
        <v>3</v>
      </c>
      <c r="E153" s="16"/>
      <c r="F153" s="16">
        <v>5</v>
      </c>
      <c r="G153" s="16"/>
      <c r="H153" s="16"/>
      <c r="I153" s="16"/>
      <c r="J153" s="16">
        <v>111</v>
      </c>
      <c r="K153" s="20">
        <v>321</v>
      </c>
      <c r="L153" s="20" t="s">
        <v>6</v>
      </c>
      <c r="M153" s="20"/>
      <c r="N153" s="452">
        <f>N154+N155+N156+N157</f>
        <v>35643</v>
      </c>
      <c r="O153" s="24">
        <f>O154+O155+O156+O157</f>
        <v>95000</v>
      </c>
      <c r="P153" s="536">
        <f>P154+P155+P156+P157</f>
        <v>97000</v>
      </c>
      <c r="Q153" s="268">
        <f>Q154+Q155+Q156+Q157</f>
        <v>46023</v>
      </c>
      <c r="R153" s="329">
        <f t="shared" si="10"/>
        <v>0.4744639175257732</v>
      </c>
      <c r="S153" s="3"/>
      <c r="T153" s="3"/>
    </row>
    <row r="154" spans="1:20" ht="12.75">
      <c r="A154" s="16" t="s">
        <v>255</v>
      </c>
      <c r="B154" s="16">
        <v>1</v>
      </c>
      <c r="C154" s="16"/>
      <c r="D154" s="16">
        <v>3</v>
      </c>
      <c r="E154" s="16"/>
      <c r="F154" s="16">
        <v>5</v>
      </c>
      <c r="G154" s="16"/>
      <c r="H154" s="16"/>
      <c r="I154" s="16"/>
      <c r="J154" s="16">
        <v>111</v>
      </c>
      <c r="K154" s="21">
        <v>3211</v>
      </c>
      <c r="L154" s="21" t="s">
        <v>77</v>
      </c>
      <c r="M154" s="21"/>
      <c r="N154" s="454">
        <v>11641</v>
      </c>
      <c r="O154" s="24">
        <v>25000</v>
      </c>
      <c r="P154" s="536">
        <v>25000</v>
      </c>
      <c r="Q154" s="268">
        <v>15924</v>
      </c>
      <c r="R154" s="329">
        <f t="shared" si="10"/>
        <v>0.63696</v>
      </c>
      <c r="S154" s="3"/>
      <c r="T154" s="3"/>
    </row>
    <row r="155" spans="1:20" ht="12.75">
      <c r="A155" s="16" t="s">
        <v>255</v>
      </c>
      <c r="B155" s="16">
        <v>1</v>
      </c>
      <c r="C155" s="16"/>
      <c r="D155" s="16">
        <v>3</v>
      </c>
      <c r="E155" s="16"/>
      <c r="F155" s="16">
        <v>5</v>
      </c>
      <c r="G155" s="16"/>
      <c r="H155" s="16"/>
      <c r="I155" s="16"/>
      <c r="J155" s="16">
        <v>111</v>
      </c>
      <c r="K155" s="21">
        <v>3212</v>
      </c>
      <c r="L155" s="21" t="s">
        <v>169</v>
      </c>
      <c r="M155" s="21"/>
      <c r="N155" s="454">
        <v>11874</v>
      </c>
      <c r="O155" s="24">
        <v>40000</v>
      </c>
      <c r="P155" s="536">
        <v>42000</v>
      </c>
      <c r="Q155" s="268">
        <v>18724</v>
      </c>
      <c r="R155" s="329">
        <f t="shared" si="10"/>
        <v>0.4458095238095238</v>
      </c>
      <c r="S155" s="3"/>
      <c r="T155" s="3"/>
    </row>
    <row r="156" spans="1:20" ht="12.75">
      <c r="A156" s="16" t="s">
        <v>255</v>
      </c>
      <c r="B156" s="16">
        <v>1</v>
      </c>
      <c r="C156" s="16"/>
      <c r="D156" s="16">
        <v>3</v>
      </c>
      <c r="E156" s="16"/>
      <c r="F156" s="16">
        <v>5</v>
      </c>
      <c r="G156" s="16"/>
      <c r="H156" s="16"/>
      <c r="I156" s="16"/>
      <c r="J156" s="16">
        <v>111</v>
      </c>
      <c r="K156" s="21">
        <v>3213</v>
      </c>
      <c r="L156" s="21" t="s">
        <v>79</v>
      </c>
      <c r="M156" s="21"/>
      <c r="N156" s="454">
        <v>5950</v>
      </c>
      <c r="O156" s="24">
        <v>15000</v>
      </c>
      <c r="P156" s="536">
        <v>15000</v>
      </c>
      <c r="Q156" s="268">
        <v>5525</v>
      </c>
      <c r="R156" s="329">
        <f t="shared" si="10"/>
        <v>0.36833333333333335</v>
      </c>
      <c r="S156" s="3"/>
      <c r="T156" s="3"/>
    </row>
    <row r="157" spans="1:20" ht="12.75">
      <c r="A157" s="16" t="s">
        <v>255</v>
      </c>
      <c r="B157" s="16">
        <v>1</v>
      </c>
      <c r="C157" s="16"/>
      <c r="D157" s="16">
        <v>3</v>
      </c>
      <c r="E157" s="16"/>
      <c r="F157" s="16">
        <v>5</v>
      </c>
      <c r="G157" s="16"/>
      <c r="H157" s="16"/>
      <c r="I157" s="16"/>
      <c r="J157" s="16">
        <v>111</v>
      </c>
      <c r="K157" s="21">
        <v>3214</v>
      </c>
      <c r="L157" s="21" t="s">
        <v>142</v>
      </c>
      <c r="M157" s="21"/>
      <c r="N157" s="454">
        <v>6178</v>
      </c>
      <c r="O157" s="24">
        <v>15000</v>
      </c>
      <c r="P157" s="536">
        <v>15000</v>
      </c>
      <c r="Q157" s="268">
        <v>5850</v>
      </c>
      <c r="R157" s="329">
        <f t="shared" si="10"/>
        <v>0.39</v>
      </c>
      <c r="S157" s="3"/>
      <c r="T157" s="3"/>
    </row>
    <row r="158" spans="1:20" ht="12.75">
      <c r="A158" s="16" t="s">
        <v>255</v>
      </c>
      <c r="B158" s="16">
        <v>1</v>
      </c>
      <c r="C158" s="16"/>
      <c r="D158" s="16">
        <v>3</v>
      </c>
      <c r="E158" s="16"/>
      <c r="F158" s="16">
        <v>5</v>
      </c>
      <c r="G158" s="16"/>
      <c r="H158" s="16"/>
      <c r="I158" s="16"/>
      <c r="J158" s="16">
        <v>111</v>
      </c>
      <c r="K158" s="20">
        <v>322</v>
      </c>
      <c r="L158" s="20" t="s">
        <v>26</v>
      </c>
      <c r="M158" s="20"/>
      <c r="N158" s="452">
        <f>N159+N160+N161+N162</f>
        <v>65413</v>
      </c>
      <c r="O158" s="24">
        <f>O159+O160+O161+O162</f>
        <v>174000</v>
      </c>
      <c r="P158" s="535">
        <f>P159+P160+P161+P162</f>
        <v>198000</v>
      </c>
      <c r="Q158" s="226">
        <f>Q159+Q160+Q161+Q162</f>
        <v>84631</v>
      </c>
      <c r="R158" s="329">
        <f t="shared" si="10"/>
        <v>0.42742929292929294</v>
      </c>
      <c r="S158" s="3"/>
      <c r="T158" s="3"/>
    </row>
    <row r="159" spans="1:20" ht="12.75">
      <c r="A159" s="16" t="s">
        <v>255</v>
      </c>
      <c r="B159" s="16">
        <v>1</v>
      </c>
      <c r="C159" s="16"/>
      <c r="D159" s="16">
        <v>3</v>
      </c>
      <c r="E159" s="16"/>
      <c r="F159" s="16">
        <v>5</v>
      </c>
      <c r="G159" s="16"/>
      <c r="H159" s="16"/>
      <c r="I159" s="16"/>
      <c r="J159" s="16">
        <v>133</v>
      </c>
      <c r="K159" s="21">
        <v>3221</v>
      </c>
      <c r="L159" s="21" t="s">
        <v>80</v>
      </c>
      <c r="M159" s="21"/>
      <c r="N159" s="454">
        <v>20023</v>
      </c>
      <c r="O159" s="24">
        <v>55000</v>
      </c>
      <c r="P159" s="536">
        <v>55000</v>
      </c>
      <c r="Q159" s="268">
        <v>22652</v>
      </c>
      <c r="R159" s="329">
        <f t="shared" si="10"/>
        <v>0.4118545454545455</v>
      </c>
      <c r="S159" s="3"/>
      <c r="T159" s="3"/>
    </row>
    <row r="160" spans="1:20" ht="12.75">
      <c r="A160" s="16" t="s">
        <v>255</v>
      </c>
      <c r="B160" s="16">
        <v>1</v>
      </c>
      <c r="C160" s="16"/>
      <c r="D160" s="16">
        <v>3</v>
      </c>
      <c r="E160" s="16"/>
      <c r="F160" s="16">
        <v>5</v>
      </c>
      <c r="G160" s="16"/>
      <c r="H160" s="16"/>
      <c r="I160" s="16"/>
      <c r="J160" s="69" t="s">
        <v>256</v>
      </c>
      <c r="K160" s="21">
        <v>3223</v>
      </c>
      <c r="L160" s="22" t="s">
        <v>81</v>
      </c>
      <c r="M160" s="23"/>
      <c r="N160" s="294">
        <v>43801</v>
      </c>
      <c r="O160" s="24">
        <v>100000</v>
      </c>
      <c r="P160" s="536">
        <v>120000</v>
      </c>
      <c r="Q160" s="268">
        <v>55073</v>
      </c>
      <c r="R160" s="329">
        <f t="shared" si="10"/>
        <v>0.4589416666666667</v>
      </c>
      <c r="S160" s="3"/>
      <c r="T160" s="3"/>
    </row>
    <row r="161" spans="1:20" ht="12.75">
      <c r="A161" s="16" t="s">
        <v>255</v>
      </c>
      <c r="B161" s="16">
        <v>1</v>
      </c>
      <c r="C161" s="16"/>
      <c r="D161" s="16">
        <v>3</v>
      </c>
      <c r="E161" s="16"/>
      <c r="F161" s="16">
        <v>5</v>
      </c>
      <c r="G161" s="16"/>
      <c r="H161" s="16"/>
      <c r="I161" s="16"/>
      <c r="J161" s="16">
        <v>133</v>
      </c>
      <c r="K161" s="21">
        <v>3225</v>
      </c>
      <c r="L161" s="21" t="s">
        <v>82</v>
      </c>
      <c r="M161" s="21"/>
      <c r="N161" s="454">
        <v>1589</v>
      </c>
      <c r="O161" s="24">
        <v>18000</v>
      </c>
      <c r="P161" s="536">
        <v>22000</v>
      </c>
      <c r="Q161" s="268">
        <v>6906</v>
      </c>
      <c r="R161" s="329">
        <f t="shared" si="10"/>
        <v>0.3139090909090909</v>
      </c>
      <c r="S161" s="3"/>
      <c r="T161" s="3"/>
    </row>
    <row r="162" spans="1:20" ht="12.75">
      <c r="A162" s="16" t="s">
        <v>255</v>
      </c>
      <c r="B162" s="16">
        <v>1</v>
      </c>
      <c r="C162" s="16"/>
      <c r="D162" s="16">
        <v>3</v>
      </c>
      <c r="E162" s="16"/>
      <c r="F162" s="16">
        <v>5</v>
      </c>
      <c r="G162" s="16"/>
      <c r="H162" s="16"/>
      <c r="I162" s="16"/>
      <c r="J162" s="16">
        <v>133</v>
      </c>
      <c r="K162" s="21">
        <v>3227</v>
      </c>
      <c r="L162" s="21" t="s">
        <v>130</v>
      </c>
      <c r="M162" s="21"/>
      <c r="N162" s="454">
        <v>0</v>
      </c>
      <c r="O162" s="24">
        <v>1000</v>
      </c>
      <c r="P162" s="536">
        <v>1000</v>
      </c>
      <c r="Q162" s="268">
        <v>0</v>
      </c>
      <c r="R162" s="329">
        <f t="shared" si="10"/>
        <v>0</v>
      </c>
      <c r="S162" s="3"/>
      <c r="T162" s="3"/>
    </row>
    <row r="163" spans="1:20" ht="12.75">
      <c r="A163" s="16" t="s">
        <v>255</v>
      </c>
      <c r="B163" s="16">
        <v>1</v>
      </c>
      <c r="C163" s="16"/>
      <c r="D163" s="16">
        <v>3</v>
      </c>
      <c r="E163" s="16"/>
      <c r="F163" s="16">
        <v>5</v>
      </c>
      <c r="G163" s="16"/>
      <c r="H163" s="16"/>
      <c r="I163" s="16"/>
      <c r="J163" s="16">
        <v>133</v>
      </c>
      <c r="K163" s="20">
        <v>323</v>
      </c>
      <c r="L163" s="20" t="s">
        <v>7</v>
      </c>
      <c r="M163" s="20"/>
      <c r="N163" s="452">
        <f>N164+N165+N166+N167+N168+N169+N170+N171+N172+N173+N174+N175+N176+N177+N178+N179+N180+N182+N183+N184+N181</f>
        <v>174481</v>
      </c>
      <c r="O163" s="24">
        <f>O164+O165+O166+O167+O168+O169+O170+O171+O172+O173+O174+O175+O176+O177+O178+O179+O180+O182+O183+O184+O181</f>
        <v>375000</v>
      </c>
      <c r="P163" s="535">
        <f>P164+P165+P166+P167+P168+P169+P170+P171+P172+P173+P174+P175+P176+P177+P178+P179+P180+P182+P183+P184+P181</f>
        <v>458500</v>
      </c>
      <c r="Q163" s="226">
        <f>Q164+Q165+Q166+Q167+Q168+Q169+Q170+Q171+Q172+Q173+Q174+Q175+Q176+Q177+Q178+Q179+Q180+Q182+Q183+Q184+Q181</f>
        <v>132028</v>
      </c>
      <c r="R163" s="329">
        <f t="shared" si="10"/>
        <v>0.2879563794983642</v>
      </c>
      <c r="S163" s="3"/>
      <c r="T163" s="3"/>
    </row>
    <row r="164" spans="1:20" ht="12.75">
      <c r="A164" s="16" t="s">
        <v>255</v>
      </c>
      <c r="B164" s="16">
        <v>1</v>
      </c>
      <c r="C164" s="16"/>
      <c r="D164" s="16">
        <v>3</v>
      </c>
      <c r="E164" s="16"/>
      <c r="F164" s="16">
        <v>5</v>
      </c>
      <c r="G164" s="16"/>
      <c r="H164" s="16"/>
      <c r="I164" s="16"/>
      <c r="J164" s="16">
        <v>133</v>
      </c>
      <c r="K164" s="21">
        <v>3231</v>
      </c>
      <c r="L164" s="21" t="s">
        <v>83</v>
      </c>
      <c r="M164" s="68"/>
      <c r="N164" s="603">
        <v>29344</v>
      </c>
      <c r="O164" s="24">
        <v>65000</v>
      </c>
      <c r="P164" s="536">
        <v>72000</v>
      </c>
      <c r="Q164" s="268">
        <v>29208</v>
      </c>
      <c r="R164" s="329">
        <f t="shared" si="10"/>
        <v>0.4056666666666667</v>
      </c>
      <c r="S164" s="3"/>
      <c r="T164" s="3"/>
    </row>
    <row r="165" spans="1:20" ht="12.75">
      <c r="A165" s="16" t="s">
        <v>255</v>
      </c>
      <c r="B165" s="16">
        <v>1</v>
      </c>
      <c r="C165" s="16"/>
      <c r="D165" s="16">
        <v>3</v>
      </c>
      <c r="E165" s="16"/>
      <c r="F165" s="16">
        <v>5</v>
      </c>
      <c r="G165" s="16"/>
      <c r="H165" s="16"/>
      <c r="I165" s="16"/>
      <c r="J165" s="16">
        <v>133</v>
      </c>
      <c r="K165" s="21">
        <v>3232</v>
      </c>
      <c r="L165" s="21" t="s">
        <v>84</v>
      </c>
      <c r="M165" s="68"/>
      <c r="N165" s="603">
        <v>2194</v>
      </c>
      <c r="O165" s="24">
        <v>6000</v>
      </c>
      <c r="P165" s="536">
        <v>12000</v>
      </c>
      <c r="Q165" s="268">
        <v>8284</v>
      </c>
      <c r="R165" s="329">
        <f t="shared" si="10"/>
        <v>0.6903333333333334</v>
      </c>
      <c r="S165" s="3"/>
      <c r="T165" s="3"/>
    </row>
    <row r="166" spans="1:20" ht="12.75">
      <c r="A166" s="16" t="s">
        <v>255</v>
      </c>
      <c r="B166" s="16">
        <v>1</v>
      </c>
      <c r="C166" s="16"/>
      <c r="D166" s="16">
        <v>3</v>
      </c>
      <c r="E166" s="16"/>
      <c r="F166" s="16">
        <v>5</v>
      </c>
      <c r="G166" s="16"/>
      <c r="H166" s="16"/>
      <c r="I166" s="16"/>
      <c r="J166" s="16">
        <v>133</v>
      </c>
      <c r="K166" s="21">
        <v>3232</v>
      </c>
      <c r="L166" s="21" t="s">
        <v>125</v>
      </c>
      <c r="M166" s="68"/>
      <c r="N166" s="603">
        <v>13548</v>
      </c>
      <c r="O166" s="24">
        <v>30000</v>
      </c>
      <c r="P166" s="536">
        <v>30000</v>
      </c>
      <c r="Q166" s="268">
        <v>17063</v>
      </c>
      <c r="R166" s="329">
        <f t="shared" si="10"/>
        <v>0.5687666666666666</v>
      </c>
      <c r="S166" s="3"/>
      <c r="T166" s="3"/>
    </row>
    <row r="167" spans="1:20" ht="12.75">
      <c r="A167" s="16" t="s">
        <v>255</v>
      </c>
      <c r="B167" s="16">
        <v>1</v>
      </c>
      <c r="C167" s="16"/>
      <c r="D167" s="16">
        <v>3</v>
      </c>
      <c r="E167" s="16"/>
      <c r="F167" s="16">
        <v>5</v>
      </c>
      <c r="G167" s="16"/>
      <c r="H167" s="16"/>
      <c r="I167" s="16"/>
      <c r="J167" s="16">
        <v>133</v>
      </c>
      <c r="K167" s="21">
        <v>3232</v>
      </c>
      <c r="L167" s="21" t="s">
        <v>183</v>
      </c>
      <c r="M167" s="68"/>
      <c r="N167" s="603">
        <v>600</v>
      </c>
      <c r="O167" s="24">
        <v>2000</v>
      </c>
      <c r="P167" s="536">
        <v>2000</v>
      </c>
      <c r="Q167" s="268">
        <v>0</v>
      </c>
      <c r="R167" s="329">
        <f t="shared" si="10"/>
        <v>0</v>
      </c>
      <c r="S167" s="3"/>
      <c r="T167" s="3"/>
    </row>
    <row r="168" spans="1:20" ht="12.75">
      <c r="A168" s="16" t="s">
        <v>255</v>
      </c>
      <c r="B168" s="16">
        <v>1</v>
      </c>
      <c r="C168" s="16"/>
      <c r="D168" s="16">
        <v>3</v>
      </c>
      <c r="E168" s="16"/>
      <c r="F168" s="16">
        <v>5</v>
      </c>
      <c r="G168" s="16"/>
      <c r="H168" s="16"/>
      <c r="I168" s="16"/>
      <c r="J168" s="16">
        <v>133</v>
      </c>
      <c r="K168" s="21">
        <v>3233</v>
      </c>
      <c r="L168" s="21" t="s">
        <v>73</v>
      </c>
      <c r="M168" s="68"/>
      <c r="N168" s="603">
        <v>17212</v>
      </c>
      <c r="O168" s="24">
        <v>40000</v>
      </c>
      <c r="P168" s="536">
        <v>45000</v>
      </c>
      <c r="Q168" s="268">
        <v>15542</v>
      </c>
      <c r="R168" s="329">
        <f t="shared" si="10"/>
        <v>0.3453777777777778</v>
      </c>
      <c r="S168" s="3"/>
      <c r="T168" s="3"/>
    </row>
    <row r="169" spans="1:20" ht="12.75">
      <c r="A169" s="16" t="s">
        <v>255</v>
      </c>
      <c r="B169" s="16">
        <v>1</v>
      </c>
      <c r="C169" s="16"/>
      <c r="D169" s="16">
        <v>3</v>
      </c>
      <c r="E169" s="16"/>
      <c r="F169" s="16">
        <v>5</v>
      </c>
      <c r="G169" s="16"/>
      <c r="H169" s="16"/>
      <c r="I169" s="16"/>
      <c r="J169" s="16">
        <v>133</v>
      </c>
      <c r="K169" s="21">
        <v>3234</v>
      </c>
      <c r="L169" s="649" t="s">
        <v>85</v>
      </c>
      <c r="M169" s="650"/>
      <c r="N169" s="457">
        <v>14200</v>
      </c>
      <c r="O169" s="24">
        <v>50000</v>
      </c>
      <c r="P169" s="536">
        <v>50000</v>
      </c>
      <c r="Q169" s="268">
        <v>7527</v>
      </c>
      <c r="R169" s="329">
        <f t="shared" si="10"/>
        <v>0.15054</v>
      </c>
      <c r="S169" s="3"/>
      <c r="T169" s="3"/>
    </row>
    <row r="170" spans="1:20" ht="12.75" hidden="1">
      <c r="A170" s="16" t="s">
        <v>255</v>
      </c>
      <c r="B170" s="16">
        <v>1</v>
      </c>
      <c r="C170" s="16"/>
      <c r="D170" s="16">
        <v>3</v>
      </c>
      <c r="E170" s="16"/>
      <c r="F170" s="16">
        <v>5</v>
      </c>
      <c r="G170" s="16"/>
      <c r="H170" s="16"/>
      <c r="I170" s="16"/>
      <c r="J170" s="16">
        <v>133</v>
      </c>
      <c r="K170" s="21">
        <v>3234</v>
      </c>
      <c r="L170" s="22" t="s">
        <v>171</v>
      </c>
      <c r="M170" s="70"/>
      <c r="N170" s="457">
        <v>0</v>
      </c>
      <c r="O170" s="24">
        <v>0</v>
      </c>
      <c r="P170" s="536">
        <v>0</v>
      </c>
      <c r="Q170" s="268">
        <v>0</v>
      </c>
      <c r="R170" s="329" t="e">
        <f t="shared" si="10"/>
        <v>#DIV/0!</v>
      </c>
      <c r="S170" s="3"/>
      <c r="T170" s="3"/>
    </row>
    <row r="171" spans="1:20" ht="12.75" hidden="1">
      <c r="A171" s="16" t="s">
        <v>255</v>
      </c>
      <c r="B171" s="16">
        <v>1</v>
      </c>
      <c r="C171" s="16"/>
      <c r="D171" s="16">
        <v>3</v>
      </c>
      <c r="E171" s="16"/>
      <c r="F171" s="16">
        <v>5</v>
      </c>
      <c r="G171" s="16"/>
      <c r="H171" s="16"/>
      <c r="I171" s="16"/>
      <c r="J171" s="16">
        <v>133</v>
      </c>
      <c r="K171" s="21">
        <v>3234</v>
      </c>
      <c r="L171" s="22" t="s">
        <v>172</v>
      </c>
      <c r="M171" s="70"/>
      <c r="N171" s="457">
        <v>0</v>
      </c>
      <c r="O171" s="24">
        <v>0</v>
      </c>
      <c r="P171" s="536">
        <v>0</v>
      </c>
      <c r="Q171" s="268">
        <v>0</v>
      </c>
      <c r="R171" s="329" t="e">
        <f t="shared" si="10"/>
        <v>#DIV/0!</v>
      </c>
      <c r="S171" s="3"/>
      <c r="T171" s="3"/>
    </row>
    <row r="172" spans="1:20" ht="12.75">
      <c r="A172" s="16" t="s">
        <v>255</v>
      </c>
      <c r="B172" s="16">
        <v>1</v>
      </c>
      <c r="C172" s="16"/>
      <c r="D172" s="16">
        <v>3</v>
      </c>
      <c r="E172" s="16"/>
      <c r="F172" s="16">
        <v>5</v>
      </c>
      <c r="G172" s="16"/>
      <c r="H172" s="16"/>
      <c r="I172" s="16"/>
      <c r="J172" s="16">
        <v>133</v>
      </c>
      <c r="K172" s="21">
        <v>3236</v>
      </c>
      <c r="L172" s="22" t="s">
        <v>143</v>
      </c>
      <c r="M172" s="70"/>
      <c r="N172" s="457">
        <v>1250</v>
      </c>
      <c r="O172" s="24">
        <v>5000</v>
      </c>
      <c r="P172" s="536">
        <v>5000</v>
      </c>
      <c r="Q172" s="268">
        <v>625</v>
      </c>
      <c r="R172" s="329">
        <f t="shared" si="10"/>
        <v>0.125</v>
      </c>
      <c r="S172" s="3"/>
      <c r="T172" s="3"/>
    </row>
    <row r="173" spans="1:20" ht="12.75">
      <c r="A173" s="16" t="s">
        <v>255</v>
      </c>
      <c r="B173" s="16">
        <v>1</v>
      </c>
      <c r="C173" s="16"/>
      <c r="D173" s="16">
        <v>3</v>
      </c>
      <c r="E173" s="16"/>
      <c r="F173" s="16">
        <v>5</v>
      </c>
      <c r="G173" s="16"/>
      <c r="H173" s="16"/>
      <c r="I173" s="16"/>
      <c r="J173" s="16">
        <v>133</v>
      </c>
      <c r="K173" s="21">
        <v>3236</v>
      </c>
      <c r="L173" s="22" t="s">
        <v>144</v>
      </c>
      <c r="M173" s="70"/>
      <c r="N173" s="457">
        <v>0</v>
      </c>
      <c r="O173" s="24">
        <v>9000</v>
      </c>
      <c r="P173" s="536">
        <v>9000</v>
      </c>
      <c r="Q173" s="268">
        <v>0</v>
      </c>
      <c r="R173" s="329">
        <f t="shared" si="10"/>
        <v>0</v>
      </c>
      <c r="S173" s="3"/>
      <c r="T173" s="3"/>
    </row>
    <row r="174" spans="1:20" ht="12.75">
      <c r="A174" s="16" t="s">
        <v>255</v>
      </c>
      <c r="B174" s="16">
        <v>1</v>
      </c>
      <c r="C174" s="16"/>
      <c r="D174" s="16">
        <v>3</v>
      </c>
      <c r="E174" s="16"/>
      <c r="F174" s="16">
        <v>5</v>
      </c>
      <c r="G174" s="16"/>
      <c r="H174" s="16"/>
      <c r="I174" s="16"/>
      <c r="J174" s="16">
        <v>133</v>
      </c>
      <c r="K174" s="21">
        <v>3237</v>
      </c>
      <c r="L174" s="649" t="s">
        <v>86</v>
      </c>
      <c r="M174" s="650"/>
      <c r="N174" s="457">
        <v>21387</v>
      </c>
      <c r="O174" s="24">
        <v>40000</v>
      </c>
      <c r="P174" s="536">
        <v>40000</v>
      </c>
      <c r="Q174" s="268">
        <v>8130</v>
      </c>
      <c r="R174" s="329">
        <f t="shared" si="10"/>
        <v>0.20325</v>
      </c>
      <c r="S174" s="3"/>
      <c r="T174" s="3"/>
    </row>
    <row r="175" spans="1:20" ht="12.75">
      <c r="A175" s="16" t="s">
        <v>255</v>
      </c>
      <c r="B175" s="16">
        <v>1</v>
      </c>
      <c r="C175" s="16"/>
      <c r="D175" s="16">
        <v>3</v>
      </c>
      <c r="E175" s="16"/>
      <c r="F175" s="16">
        <v>5</v>
      </c>
      <c r="G175" s="16"/>
      <c r="H175" s="16"/>
      <c r="I175" s="16"/>
      <c r="J175" s="16">
        <v>133</v>
      </c>
      <c r="K175" s="21">
        <v>3237</v>
      </c>
      <c r="L175" s="21" t="s">
        <v>87</v>
      </c>
      <c r="M175" s="68"/>
      <c r="N175" s="603">
        <v>32137</v>
      </c>
      <c r="O175" s="24">
        <v>30000</v>
      </c>
      <c r="P175" s="536">
        <v>40000</v>
      </c>
      <c r="Q175" s="268">
        <v>13215</v>
      </c>
      <c r="R175" s="329">
        <f t="shared" si="10"/>
        <v>0.330375</v>
      </c>
      <c r="S175" s="3"/>
      <c r="T175" s="3"/>
    </row>
    <row r="176" spans="1:20" ht="12.75">
      <c r="A176" s="16" t="s">
        <v>255</v>
      </c>
      <c r="B176" s="16">
        <v>1</v>
      </c>
      <c r="C176" s="16"/>
      <c r="D176" s="16">
        <v>3</v>
      </c>
      <c r="E176" s="16"/>
      <c r="F176" s="16">
        <v>5</v>
      </c>
      <c r="G176" s="16"/>
      <c r="H176" s="16"/>
      <c r="I176" s="16"/>
      <c r="J176" s="16">
        <v>133</v>
      </c>
      <c r="K176" s="21">
        <v>3237</v>
      </c>
      <c r="L176" s="21" t="s">
        <v>118</v>
      </c>
      <c r="M176" s="68"/>
      <c r="N176" s="603">
        <v>0</v>
      </c>
      <c r="O176" s="24">
        <v>30000</v>
      </c>
      <c r="P176" s="536">
        <v>30000</v>
      </c>
      <c r="Q176" s="268">
        <v>780</v>
      </c>
      <c r="R176" s="329">
        <f t="shared" si="10"/>
        <v>0.026</v>
      </c>
      <c r="S176" s="3"/>
      <c r="T176" s="3"/>
    </row>
    <row r="177" spans="1:20" ht="12.75">
      <c r="A177" s="16" t="s">
        <v>255</v>
      </c>
      <c r="B177" s="16">
        <v>1</v>
      </c>
      <c r="C177" s="16"/>
      <c r="D177" s="16">
        <v>3</v>
      </c>
      <c r="E177" s="16"/>
      <c r="F177" s="16">
        <v>5</v>
      </c>
      <c r="G177" s="16"/>
      <c r="H177" s="16"/>
      <c r="I177" s="16"/>
      <c r="J177" s="16">
        <v>133</v>
      </c>
      <c r="K177" s="21">
        <v>3237</v>
      </c>
      <c r="L177" s="21" t="s">
        <v>123</v>
      </c>
      <c r="M177" s="68"/>
      <c r="N177" s="603">
        <v>4150</v>
      </c>
      <c r="O177" s="24">
        <v>10000</v>
      </c>
      <c r="P177" s="536">
        <v>10000</v>
      </c>
      <c r="Q177" s="268">
        <v>4150</v>
      </c>
      <c r="R177" s="329">
        <f t="shared" si="10"/>
        <v>0.415</v>
      </c>
      <c r="S177" s="3"/>
      <c r="T177" s="3"/>
    </row>
    <row r="178" spans="1:20" ht="12.75">
      <c r="A178" s="16" t="s">
        <v>255</v>
      </c>
      <c r="B178" s="16">
        <v>1</v>
      </c>
      <c r="C178" s="16"/>
      <c r="D178" s="16">
        <v>3</v>
      </c>
      <c r="E178" s="16"/>
      <c r="F178" s="16">
        <v>5</v>
      </c>
      <c r="G178" s="16"/>
      <c r="H178" s="16"/>
      <c r="I178" s="16"/>
      <c r="J178" s="16">
        <v>133</v>
      </c>
      <c r="K178" s="21">
        <v>3237</v>
      </c>
      <c r="L178" s="21" t="s">
        <v>553</v>
      </c>
      <c r="M178" s="70"/>
      <c r="N178" s="457">
        <v>1875</v>
      </c>
      <c r="O178" s="24">
        <v>30000</v>
      </c>
      <c r="P178" s="536">
        <v>30000</v>
      </c>
      <c r="Q178" s="268">
        <v>1875</v>
      </c>
      <c r="R178" s="329">
        <f t="shared" si="10"/>
        <v>0.0625</v>
      </c>
      <c r="S178" s="3"/>
      <c r="T178" s="3"/>
    </row>
    <row r="179" spans="1:20" ht="12.75">
      <c r="A179" s="16" t="s">
        <v>255</v>
      </c>
      <c r="B179" s="16">
        <v>1</v>
      </c>
      <c r="C179" s="16"/>
      <c r="D179" s="16">
        <v>3</v>
      </c>
      <c r="E179" s="16"/>
      <c r="F179" s="16">
        <v>5</v>
      </c>
      <c r="G179" s="16"/>
      <c r="H179" s="16"/>
      <c r="I179" s="16"/>
      <c r="J179" s="16">
        <v>133</v>
      </c>
      <c r="K179" s="21">
        <v>3237</v>
      </c>
      <c r="L179" s="21" t="s">
        <v>88</v>
      </c>
      <c r="M179" s="70"/>
      <c r="N179" s="457">
        <v>6464</v>
      </c>
      <c r="O179" s="24">
        <v>10000</v>
      </c>
      <c r="P179" s="536">
        <v>35000</v>
      </c>
      <c r="Q179" s="268">
        <v>4750</v>
      </c>
      <c r="R179" s="329">
        <f t="shared" si="10"/>
        <v>0.1357142857142857</v>
      </c>
      <c r="S179" s="3"/>
      <c r="T179" s="3"/>
    </row>
    <row r="180" spans="1:20" ht="12.75">
      <c r="A180" s="16" t="s">
        <v>255</v>
      </c>
      <c r="B180" s="16">
        <v>1</v>
      </c>
      <c r="C180" s="16"/>
      <c r="D180" s="16">
        <v>3</v>
      </c>
      <c r="E180" s="16"/>
      <c r="F180" s="16">
        <v>5</v>
      </c>
      <c r="G180" s="16"/>
      <c r="H180" s="16"/>
      <c r="I180" s="16"/>
      <c r="J180" s="16">
        <v>133</v>
      </c>
      <c r="K180" s="21">
        <v>3237</v>
      </c>
      <c r="L180" s="166" t="s">
        <v>542</v>
      </c>
      <c r="M180" s="70"/>
      <c r="N180" s="457">
        <v>0</v>
      </c>
      <c r="O180" s="24">
        <v>0</v>
      </c>
      <c r="P180" s="536">
        <v>10000</v>
      </c>
      <c r="Q180" s="268">
        <v>0</v>
      </c>
      <c r="R180" s="329">
        <f t="shared" si="10"/>
        <v>0</v>
      </c>
      <c r="S180" s="3"/>
      <c r="T180" s="3"/>
    </row>
    <row r="181" spans="1:20" ht="12.75">
      <c r="A181" s="16" t="s">
        <v>255</v>
      </c>
      <c r="B181" s="16">
        <v>1</v>
      </c>
      <c r="C181" s="16"/>
      <c r="D181" s="16">
        <v>3</v>
      </c>
      <c r="E181" s="16"/>
      <c r="F181" s="16">
        <v>5</v>
      </c>
      <c r="G181" s="16"/>
      <c r="H181" s="16"/>
      <c r="I181" s="16"/>
      <c r="J181" s="16">
        <v>133</v>
      </c>
      <c r="K181" s="21">
        <v>3237</v>
      </c>
      <c r="L181" s="22" t="s">
        <v>501</v>
      </c>
      <c r="M181" s="70"/>
      <c r="N181" s="457">
        <v>2756</v>
      </c>
      <c r="O181" s="24">
        <v>0</v>
      </c>
      <c r="P181" s="536">
        <v>5500</v>
      </c>
      <c r="Q181" s="268">
        <v>2297</v>
      </c>
      <c r="R181" s="329">
        <f t="shared" si="10"/>
        <v>0.41763636363636364</v>
      </c>
      <c r="S181" s="3"/>
      <c r="T181" s="3"/>
    </row>
    <row r="182" spans="1:20" ht="12.75">
      <c r="A182" s="16" t="s">
        <v>255</v>
      </c>
      <c r="B182" s="16">
        <v>1</v>
      </c>
      <c r="C182" s="16"/>
      <c r="D182" s="16">
        <v>3</v>
      </c>
      <c r="E182" s="16"/>
      <c r="F182" s="16">
        <v>5</v>
      </c>
      <c r="G182" s="16"/>
      <c r="H182" s="16"/>
      <c r="I182" s="16"/>
      <c r="J182" s="16">
        <v>133</v>
      </c>
      <c r="K182" s="21">
        <v>3237</v>
      </c>
      <c r="L182" s="22" t="s">
        <v>145</v>
      </c>
      <c r="M182" s="70"/>
      <c r="N182" s="457">
        <v>0</v>
      </c>
      <c r="O182" s="24">
        <v>5000</v>
      </c>
      <c r="P182" s="536">
        <v>5000</v>
      </c>
      <c r="Q182" s="268">
        <v>0</v>
      </c>
      <c r="R182" s="329">
        <f t="shared" si="10"/>
        <v>0</v>
      </c>
      <c r="S182" s="3"/>
      <c r="T182" s="3"/>
    </row>
    <row r="183" spans="1:20" ht="12.75">
      <c r="A183" s="16" t="s">
        <v>255</v>
      </c>
      <c r="B183" s="16">
        <v>1</v>
      </c>
      <c r="C183" s="16"/>
      <c r="D183" s="16">
        <v>3</v>
      </c>
      <c r="E183" s="16"/>
      <c r="F183" s="16">
        <v>5</v>
      </c>
      <c r="G183" s="16"/>
      <c r="H183" s="16"/>
      <c r="I183" s="16"/>
      <c r="J183" s="16">
        <v>133</v>
      </c>
      <c r="K183" s="21">
        <v>3238</v>
      </c>
      <c r="L183" s="22" t="s">
        <v>89</v>
      </c>
      <c r="M183" s="70"/>
      <c r="N183" s="457">
        <v>3100</v>
      </c>
      <c r="O183" s="24">
        <v>8000</v>
      </c>
      <c r="P183" s="536">
        <v>8000</v>
      </c>
      <c r="Q183" s="268">
        <v>2125</v>
      </c>
      <c r="R183" s="329">
        <f t="shared" si="10"/>
        <v>0.265625</v>
      </c>
      <c r="S183" s="3"/>
      <c r="T183" s="3"/>
    </row>
    <row r="184" spans="1:20" ht="12.75">
      <c r="A184" s="16" t="s">
        <v>255</v>
      </c>
      <c r="B184" s="16">
        <v>1</v>
      </c>
      <c r="C184" s="16"/>
      <c r="D184" s="16">
        <v>3</v>
      </c>
      <c r="E184" s="16"/>
      <c r="F184" s="16">
        <v>5</v>
      </c>
      <c r="G184" s="16"/>
      <c r="H184" s="16"/>
      <c r="I184" s="16"/>
      <c r="J184" s="16">
        <v>133</v>
      </c>
      <c r="K184" s="21">
        <v>3239</v>
      </c>
      <c r="L184" s="22" t="s">
        <v>90</v>
      </c>
      <c r="M184" s="70"/>
      <c r="N184" s="457">
        <v>24264</v>
      </c>
      <c r="O184" s="24">
        <v>5000</v>
      </c>
      <c r="P184" s="536">
        <v>20000</v>
      </c>
      <c r="Q184" s="268">
        <v>16457</v>
      </c>
      <c r="R184" s="329">
        <f t="shared" si="10"/>
        <v>0.82285</v>
      </c>
      <c r="S184" s="3"/>
      <c r="T184" s="3"/>
    </row>
    <row r="185" spans="1:20" ht="12.75">
      <c r="A185" s="16" t="s">
        <v>255</v>
      </c>
      <c r="B185" s="16">
        <v>1</v>
      </c>
      <c r="C185" s="16"/>
      <c r="D185" s="16">
        <v>3</v>
      </c>
      <c r="E185" s="16"/>
      <c r="F185" s="16">
        <v>5</v>
      </c>
      <c r="G185" s="16"/>
      <c r="H185" s="16"/>
      <c r="I185" s="16"/>
      <c r="J185" s="16">
        <v>133</v>
      </c>
      <c r="K185" s="20">
        <v>324</v>
      </c>
      <c r="L185" s="199" t="s">
        <v>151</v>
      </c>
      <c r="M185" s="203"/>
      <c r="N185" s="516">
        <f>N186+N187</f>
        <v>210</v>
      </c>
      <c r="O185" s="24">
        <f>O186+O187</f>
        <v>6000</v>
      </c>
      <c r="P185" s="535">
        <f>P186+P187</f>
        <v>6000</v>
      </c>
      <c r="Q185" s="226">
        <f>Q186+Q187</f>
        <v>0</v>
      </c>
      <c r="R185" s="329">
        <f t="shared" si="10"/>
        <v>0</v>
      </c>
      <c r="S185" s="3"/>
      <c r="T185" s="3"/>
    </row>
    <row r="186" spans="1:20" ht="12.75">
      <c r="A186" s="16" t="s">
        <v>255</v>
      </c>
      <c r="B186" s="16">
        <v>1</v>
      </c>
      <c r="C186" s="16"/>
      <c r="D186" s="16">
        <v>3</v>
      </c>
      <c r="E186" s="16"/>
      <c r="F186" s="16">
        <v>5</v>
      </c>
      <c r="G186" s="16"/>
      <c r="H186" s="16"/>
      <c r="I186" s="16"/>
      <c r="J186" s="16">
        <v>133</v>
      </c>
      <c r="K186" s="21">
        <v>3241</v>
      </c>
      <c r="L186" s="22" t="s">
        <v>152</v>
      </c>
      <c r="M186" s="70"/>
      <c r="N186" s="457">
        <v>0</v>
      </c>
      <c r="O186" s="24">
        <v>1000</v>
      </c>
      <c r="P186" s="536">
        <v>1000</v>
      </c>
      <c r="Q186" s="268">
        <v>0</v>
      </c>
      <c r="R186" s="329">
        <f t="shared" si="10"/>
        <v>0</v>
      </c>
      <c r="S186" s="3"/>
      <c r="T186" s="3"/>
    </row>
    <row r="187" spans="1:20" ht="12.75">
      <c r="A187" s="16" t="s">
        <v>255</v>
      </c>
      <c r="B187" s="16">
        <v>1</v>
      </c>
      <c r="C187" s="16"/>
      <c r="D187" s="16">
        <v>3</v>
      </c>
      <c r="E187" s="16"/>
      <c r="F187" s="16">
        <v>5</v>
      </c>
      <c r="G187" s="16"/>
      <c r="H187" s="16"/>
      <c r="I187" s="16"/>
      <c r="J187" s="16">
        <v>133</v>
      </c>
      <c r="K187" s="21">
        <v>3241</v>
      </c>
      <c r="L187" s="22" t="s">
        <v>153</v>
      </c>
      <c r="M187" s="70"/>
      <c r="N187" s="457">
        <v>210</v>
      </c>
      <c r="O187" s="24">
        <v>5000</v>
      </c>
      <c r="P187" s="536">
        <v>5000</v>
      </c>
      <c r="Q187" s="268">
        <v>0</v>
      </c>
      <c r="R187" s="329">
        <f t="shared" si="10"/>
        <v>0</v>
      </c>
      <c r="S187" s="3"/>
      <c r="T187" s="3"/>
    </row>
    <row r="188" spans="1:20" ht="12.75">
      <c r="A188" s="16" t="s">
        <v>255</v>
      </c>
      <c r="B188" s="16">
        <v>1</v>
      </c>
      <c r="C188" s="16"/>
      <c r="D188" s="16">
        <v>3</v>
      </c>
      <c r="E188" s="16"/>
      <c r="F188" s="16">
        <v>5</v>
      </c>
      <c r="G188" s="16"/>
      <c r="H188" s="16"/>
      <c r="I188" s="16"/>
      <c r="J188" s="16">
        <v>133</v>
      </c>
      <c r="K188" s="20">
        <v>329</v>
      </c>
      <c r="L188" s="20" t="s">
        <v>34</v>
      </c>
      <c r="M188" s="20"/>
      <c r="N188" s="602">
        <f>N189+N190+N191+N192+N193</f>
        <v>14021</v>
      </c>
      <c r="O188" s="24">
        <f>O189+O190+O191+O192+O193</f>
        <v>46500</v>
      </c>
      <c r="P188" s="535">
        <f>P189+P190+P191+P192+P193</f>
        <v>46500</v>
      </c>
      <c r="Q188" s="226">
        <f>Q189+Q190+Q191+Q192+Q193</f>
        <v>10056</v>
      </c>
      <c r="R188" s="329">
        <f t="shared" si="10"/>
        <v>0.21625806451612903</v>
      </c>
      <c r="S188" s="3"/>
      <c r="T188" s="3"/>
    </row>
    <row r="189" spans="1:20" ht="12.75">
      <c r="A189" s="16" t="s">
        <v>255</v>
      </c>
      <c r="B189" s="16">
        <v>1</v>
      </c>
      <c r="C189" s="16"/>
      <c r="D189" s="16">
        <v>3</v>
      </c>
      <c r="E189" s="16"/>
      <c r="F189" s="16">
        <v>5</v>
      </c>
      <c r="G189" s="16"/>
      <c r="H189" s="16"/>
      <c r="I189" s="16"/>
      <c r="J189" s="16">
        <v>133</v>
      </c>
      <c r="K189" s="21">
        <v>3292</v>
      </c>
      <c r="L189" s="22" t="s">
        <v>91</v>
      </c>
      <c r="M189" s="70"/>
      <c r="N189" s="457">
        <v>12617</v>
      </c>
      <c r="O189" s="24">
        <v>35000</v>
      </c>
      <c r="P189" s="536">
        <v>35000</v>
      </c>
      <c r="Q189" s="268">
        <v>8606</v>
      </c>
      <c r="R189" s="329">
        <f t="shared" si="10"/>
        <v>0.2458857142857143</v>
      </c>
      <c r="S189" s="3"/>
      <c r="T189" s="3"/>
    </row>
    <row r="190" spans="1:20" ht="12.75" hidden="1">
      <c r="A190" s="16" t="s">
        <v>255</v>
      </c>
      <c r="B190" s="16">
        <v>1</v>
      </c>
      <c r="C190" s="16"/>
      <c r="D190" s="16">
        <v>3</v>
      </c>
      <c r="E190" s="16"/>
      <c r="F190" s="16">
        <v>5</v>
      </c>
      <c r="G190" s="16"/>
      <c r="H190" s="16"/>
      <c r="I190" s="16"/>
      <c r="J190" s="16">
        <v>133</v>
      </c>
      <c r="K190" s="21">
        <v>3293</v>
      </c>
      <c r="L190" s="22" t="s">
        <v>74</v>
      </c>
      <c r="M190" s="70"/>
      <c r="N190" s="457">
        <v>0</v>
      </c>
      <c r="O190" s="24">
        <v>0</v>
      </c>
      <c r="P190" s="536">
        <v>0</v>
      </c>
      <c r="Q190" s="268">
        <v>0</v>
      </c>
      <c r="R190" s="329" t="e">
        <f t="shared" si="10"/>
        <v>#DIV/0!</v>
      </c>
      <c r="S190" s="3"/>
      <c r="T190" s="3"/>
    </row>
    <row r="191" spans="1:20" ht="12.75">
      <c r="A191" s="16" t="s">
        <v>255</v>
      </c>
      <c r="B191" s="16">
        <v>1</v>
      </c>
      <c r="C191" s="16"/>
      <c r="D191" s="16">
        <v>3</v>
      </c>
      <c r="E191" s="16"/>
      <c r="F191" s="16">
        <v>5</v>
      </c>
      <c r="G191" s="16"/>
      <c r="H191" s="16"/>
      <c r="I191" s="16"/>
      <c r="J191" s="16">
        <v>133</v>
      </c>
      <c r="K191" s="21">
        <v>3294</v>
      </c>
      <c r="L191" s="22" t="s">
        <v>92</v>
      </c>
      <c r="M191" s="70"/>
      <c r="N191" s="457">
        <v>500</v>
      </c>
      <c r="O191" s="24">
        <v>2500</v>
      </c>
      <c r="P191" s="536">
        <v>2500</v>
      </c>
      <c r="Q191" s="268">
        <v>500</v>
      </c>
      <c r="R191" s="329">
        <f t="shared" si="10"/>
        <v>0.2</v>
      </c>
      <c r="S191" s="3"/>
      <c r="T191" s="3"/>
    </row>
    <row r="192" spans="1:20" ht="12.75">
      <c r="A192" s="16" t="s">
        <v>255</v>
      </c>
      <c r="B192" s="16">
        <v>1</v>
      </c>
      <c r="C192" s="16"/>
      <c r="D192" s="16">
        <v>3</v>
      </c>
      <c r="E192" s="16"/>
      <c r="F192" s="16">
        <v>5</v>
      </c>
      <c r="G192" s="16"/>
      <c r="H192" s="16"/>
      <c r="I192" s="16"/>
      <c r="J192" s="16">
        <v>133</v>
      </c>
      <c r="K192" s="21">
        <v>3295</v>
      </c>
      <c r="L192" s="22" t="s">
        <v>146</v>
      </c>
      <c r="M192" s="70"/>
      <c r="N192" s="457">
        <v>894</v>
      </c>
      <c r="O192" s="24">
        <v>5000</v>
      </c>
      <c r="P192" s="536">
        <v>5000</v>
      </c>
      <c r="Q192" s="268">
        <v>170</v>
      </c>
      <c r="R192" s="329">
        <f t="shared" si="10"/>
        <v>0.034</v>
      </c>
      <c r="S192" s="3"/>
      <c r="T192" s="3"/>
    </row>
    <row r="193" spans="1:20" ht="12.75">
      <c r="A193" s="16" t="s">
        <v>255</v>
      </c>
      <c r="B193" s="16">
        <v>1</v>
      </c>
      <c r="C193" s="16"/>
      <c r="D193" s="16">
        <v>3</v>
      </c>
      <c r="E193" s="16"/>
      <c r="F193" s="16">
        <v>5</v>
      </c>
      <c r="G193" s="16"/>
      <c r="H193" s="16"/>
      <c r="I193" s="16"/>
      <c r="J193" s="16">
        <v>133</v>
      </c>
      <c r="K193" s="21">
        <v>3299</v>
      </c>
      <c r="L193" s="21" t="s">
        <v>34</v>
      </c>
      <c r="M193" s="68"/>
      <c r="N193" s="603">
        <v>10</v>
      </c>
      <c r="O193" s="24">
        <v>4000</v>
      </c>
      <c r="P193" s="536">
        <v>4000</v>
      </c>
      <c r="Q193" s="268">
        <v>780</v>
      </c>
      <c r="R193" s="329">
        <f t="shared" si="10"/>
        <v>0.195</v>
      </c>
      <c r="S193" s="3"/>
      <c r="T193" s="3"/>
    </row>
    <row r="194" spans="1:20" ht="12.75">
      <c r="A194" s="16" t="s">
        <v>255</v>
      </c>
      <c r="B194" s="16">
        <v>1</v>
      </c>
      <c r="C194" s="16"/>
      <c r="D194" s="16">
        <v>3</v>
      </c>
      <c r="E194" s="16"/>
      <c r="F194" s="16">
        <v>5</v>
      </c>
      <c r="G194" s="16"/>
      <c r="H194" s="16"/>
      <c r="I194" s="16"/>
      <c r="J194" s="16">
        <v>133</v>
      </c>
      <c r="K194" s="21">
        <v>34</v>
      </c>
      <c r="L194" s="22" t="s">
        <v>8</v>
      </c>
      <c r="M194" s="70"/>
      <c r="N194" s="457">
        <f>N195</f>
        <v>11699</v>
      </c>
      <c r="O194" s="24">
        <f>O195</f>
        <v>36000</v>
      </c>
      <c r="P194" s="535">
        <f>P195</f>
        <v>26000</v>
      </c>
      <c r="Q194" s="226">
        <f>Q195</f>
        <v>7532</v>
      </c>
      <c r="R194" s="329">
        <f t="shared" si="10"/>
        <v>0.2896923076923077</v>
      </c>
      <c r="S194" s="3"/>
      <c r="T194" s="3"/>
    </row>
    <row r="195" spans="1:20" ht="12.75">
      <c r="A195" s="16" t="s">
        <v>255</v>
      </c>
      <c r="B195" s="16">
        <v>1</v>
      </c>
      <c r="C195" s="16"/>
      <c r="D195" s="16">
        <v>3</v>
      </c>
      <c r="E195" s="16"/>
      <c r="F195" s="16">
        <v>5</v>
      </c>
      <c r="G195" s="16"/>
      <c r="H195" s="16"/>
      <c r="I195" s="16"/>
      <c r="J195" s="16">
        <v>133</v>
      </c>
      <c r="K195" s="20">
        <v>343</v>
      </c>
      <c r="L195" s="199" t="s">
        <v>9</v>
      </c>
      <c r="M195" s="203"/>
      <c r="N195" s="516">
        <f>N196+N197</f>
        <v>11699</v>
      </c>
      <c r="O195" s="24">
        <f>O196+O197</f>
        <v>36000</v>
      </c>
      <c r="P195" s="535">
        <f>P196+P197</f>
        <v>26000</v>
      </c>
      <c r="Q195" s="226">
        <f>Q196+Q197</f>
        <v>7532</v>
      </c>
      <c r="R195" s="329">
        <f t="shared" si="10"/>
        <v>0.2896923076923077</v>
      </c>
      <c r="S195" s="3"/>
      <c r="T195" s="3"/>
    </row>
    <row r="196" spans="1:20" ht="12.75">
      <c r="A196" s="16" t="s">
        <v>255</v>
      </c>
      <c r="B196" s="16">
        <v>1</v>
      </c>
      <c r="C196" s="16"/>
      <c r="D196" s="16">
        <v>3</v>
      </c>
      <c r="E196" s="16"/>
      <c r="F196" s="16">
        <v>5</v>
      </c>
      <c r="G196" s="16"/>
      <c r="H196" s="16"/>
      <c r="I196" s="16"/>
      <c r="J196" s="16">
        <v>133</v>
      </c>
      <c r="K196" s="21">
        <v>3431</v>
      </c>
      <c r="L196" s="21" t="s">
        <v>93</v>
      </c>
      <c r="M196" s="21"/>
      <c r="N196" s="603">
        <v>9505</v>
      </c>
      <c r="O196" s="24">
        <v>26000</v>
      </c>
      <c r="P196" s="536">
        <v>16000</v>
      </c>
      <c r="Q196" s="268">
        <v>6326</v>
      </c>
      <c r="R196" s="329">
        <f t="shared" si="10"/>
        <v>0.395375</v>
      </c>
      <c r="S196" s="3"/>
      <c r="T196" s="3"/>
    </row>
    <row r="197" spans="1:20" ht="12.75">
      <c r="A197" s="16" t="s">
        <v>255</v>
      </c>
      <c r="B197" s="16">
        <v>1</v>
      </c>
      <c r="C197" s="16"/>
      <c r="D197" s="16">
        <v>3</v>
      </c>
      <c r="E197" s="16"/>
      <c r="F197" s="16">
        <v>5</v>
      </c>
      <c r="G197" s="16"/>
      <c r="H197" s="16"/>
      <c r="I197" s="16"/>
      <c r="J197" s="16">
        <v>133</v>
      </c>
      <c r="K197" s="28">
        <v>3439</v>
      </c>
      <c r="L197" s="28" t="s">
        <v>9</v>
      </c>
      <c r="M197" s="28"/>
      <c r="N197" s="455">
        <v>2194</v>
      </c>
      <c r="O197" s="29">
        <v>10000</v>
      </c>
      <c r="P197" s="537">
        <v>10000</v>
      </c>
      <c r="Q197" s="269">
        <v>1206</v>
      </c>
      <c r="R197" s="329">
        <f t="shared" si="10"/>
        <v>0.1206</v>
      </c>
      <c r="S197" s="3"/>
      <c r="T197" s="3"/>
    </row>
    <row r="198" spans="1:20" ht="12.75">
      <c r="A198" s="16" t="s">
        <v>255</v>
      </c>
      <c r="B198" s="16">
        <v>1</v>
      </c>
      <c r="C198" s="16"/>
      <c r="D198" s="16">
        <v>3</v>
      </c>
      <c r="E198" s="16"/>
      <c r="F198" s="16">
        <v>5</v>
      </c>
      <c r="G198" s="16"/>
      <c r="H198" s="16"/>
      <c r="I198" s="16"/>
      <c r="J198" s="16">
        <v>133</v>
      </c>
      <c r="K198" s="28">
        <v>38</v>
      </c>
      <c r="L198" s="28" t="s">
        <v>112</v>
      </c>
      <c r="M198" s="28"/>
      <c r="N198" s="455">
        <f>N199</f>
        <v>1000</v>
      </c>
      <c r="O198" s="29">
        <f>O199</f>
        <v>11000</v>
      </c>
      <c r="P198" s="537">
        <f>P199</f>
        <v>11000</v>
      </c>
      <c r="Q198" s="269">
        <f>Q199</f>
        <v>1500</v>
      </c>
      <c r="R198" s="329">
        <f t="shared" si="10"/>
        <v>0.13636363636363635</v>
      </c>
      <c r="S198" s="3"/>
      <c r="T198" s="3"/>
    </row>
    <row r="199" spans="1:20" ht="12.75">
      <c r="A199" s="16" t="s">
        <v>255</v>
      </c>
      <c r="B199" s="16">
        <v>1</v>
      </c>
      <c r="C199" s="16"/>
      <c r="D199" s="16">
        <v>3</v>
      </c>
      <c r="E199" s="16"/>
      <c r="F199" s="16">
        <v>5</v>
      </c>
      <c r="G199" s="16"/>
      <c r="H199" s="16"/>
      <c r="I199" s="16"/>
      <c r="J199" s="219" t="s">
        <v>514</v>
      </c>
      <c r="K199" s="20">
        <v>381</v>
      </c>
      <c r="L199" s="20" t="s">
        <v>12</v>
      </c>
      <c r="M199" s="20"/>
      <c r="N199" s="452">
        <f>N200+N201+N202+N203+N204</f>
        <v>1000</v>
      </c>
      <c r="O199" s="24">
        <f>O200+O201+O202+O203+O204</f>
        <v>11000</v>
      </c>
      <c r="P199" s="535">
        <f>P200+P201+P202+P203+P204</f>
        <v>11000</v>
      </c>
      <c r="Q199" s="226">
        <f>Q200+Q201+Q202+Q203+Q204</f>
        <v>1500</v>
      </c>
      <c r="R199" s="329">
        <f t="shared" si="10"/>
        <v>0.13636363636363635</v>
      </c>
      <c r="S199" s="3"/>
      <c r="T199" s="3"/>
    </row>
    <row r="200" spans="1:20" ht="12.75" hidden="1">
      <c r="A200" s="16" t="s">
        <v>255</v>
      </c>
      <c r="B200" s="16">
        <v>1</v>
      </c>
      <c r="C200" s="16"/>
      <c r="D200" s="16">
        <v>3</v>
      </c>
      <c r="E200" s="16"/>
      <c r="F200" s="16">
        <v>5</v>
      </c>
      <c r="G200" s="16"/>
      <c r="H200" s="16"/>
      <c r="I200" s="16"/>
      <c r="J200" s="219" t="s">
        <v>514</v>
      </c>
      <c r="K200" s="21">
        <v>3811</v>
      </c>
      <c r="L200" s="21" t="s">
        <v>127</v>
      </c>
      <c r="M200" s="21"/>
      <c r="N200" s="454">
        <v>0</v>
      </c>
      <c r="O200" s="24">
        <v>0</v>
      </c>
      <c r="P200" s="536">
        <v>0</v>
      </c>
      <c r="Q200" s="268">
        <v>0</v>
      </c>
      <c r="R200" s="329" t="e">
        <f>Q200/P200</f>
        <v>#DIV/0!</v>
      </c>
      <c r="S200" s="3"/>
      <c r="T200" s="3"/>
    </row>
    <row r="201" spans="1:20" ht="12.75">
      <c r="A201" s="16" t="s">
        <v>255</v>
      </c>
      <c r="B201" s="16">
        <v>1</v>
      </c>
      <c r="C201" s="16"/>
      <c r="D201" s="16">
        <v>3</v>
      </c>
      <c r="E201" s="16"/>
      <c r="F201" s="16">
        <v>5</v>
      </c>
      <c r="G201" s="16"/>
      <c r="H201" s="16"/>
      <c r="I201" s="16"/>
      <c r="J201" s="219" t="s">
        <v>514</v>
      </c>
      <c r="K201" s="21">
        <v>3811</v>
      </c>
      <c r="L201" s="21" t="s">
        <v>128</v>
      </c>
      <c r="M201" s="21"/>
      <c r="N201" s="454">
        <v>0</v>
      </c>
      <c r="O201" s="24">
        <v>1000</v>
      </c>
      <c r="P201" s="536">
        <v>1000</v>
      </c>
      <c r="Q201" s="268">
        <v>0</v>
      </c>
      <c r="R201" s="329">
        <f>Q201/P201</f>
        <v>0</v>
      </c>
      <c r="S201" s="3"/>
      <c r="T201" s="3"/>
    </row>
    <row r="202" spans="1:20" ht="12.75" hidden="1">
      <c r="A202" s="16" t="s">
        <v>255</v>
      </c>
      <c r="B202" s="16">
        <v>1</v>
      </c>
      <c r="C202" s="16"/>
      <c r="D202" s="16">
        <v>3</v>
      </c>
      <c r="E202" s="16"/>
      <c r="F202" s="16">
        <v>5</v>
      </c>
      <c r="G202" s="16"/>
      <c r="H202" s="16"/>
      <c r="I202" s="16"/>
      <c r="J202" s="219" t="s">
        <v>514</v>
      </c>
      <c r="K202" s="21">
        <v>3811</v>
      </c>
      <c r="L202" s="21" t="s">
        <v>502</v>
      </c>
      <c r="M202" s="21"/>
      <c r="N202" s="454">
        <v>0</v>
      </c>
      <c r="O202" s="24">
        <v>0</v>
      </c>
      <c r="P202" s="536">
        <v>0</v>
      </c>
      <c r="Q202" s="268">
        <v>0</v>
      </c>
      <c r="R202" s="329" t="e">
        <f>Q202/P202</f>
        <v>#DIV/0!</v>
      </c>
      <c r="S202" s="3"/>
      <c r="T202" s="3"/>
    </row>
    <row r="203" spans="1:20" ht="12.75">
      <c r="A203" s="16" t="s">
        <v>255</v>
      </c>
      <c r="B203" s="16">
        <v>1</v>
      </c>
      <c r="C203" s="16"/>
      <c r="D203" s="16">
        <v>3</v>
      </c>
      <c r="E203" s="16"/>
      <c r="F203" s="16">
        <v>5</v>
      </c>
      <c r="G203" s="16"/>
      <c r="H203" s="16"/>
      <c r="I203" s="16"/>
      <c r="J203" s="219" t="s">
        <v>514</v>
      </c>
      <c r="K203" s="21">
        <v>3811</v>
      </c>
      <c r="L203" s="21" t="s">
        <v>224</v>
      </c>
      <c r="M203" s="21"/>
      <c r="N203" s="454">
        <v>0</v>
      </c>
      <c r="O203" s="24">
        <v>5000</v>
      </c>
      <c r="P203" s="536">
        <v>5000</v>
      </c>
      <c r="Q203" s="268">
        <v>0</v>
      </c>
      <c r="R203" s="329">
        <f>Q203/P203</f>
        <v>0</v>
      </c>
      <c r="S203" s="3"/>
      <c r="T203" s="3"/>
    </row>
    <row r="204" spans="1:20" ht="13.5" thickBot="1">
      <c r="A204" s="16" t="s">
        <v>255</v>
      </c>
      <c r="B204" s="16">
        <v>1</v>
      </c>
      <c r="C204" s="16"/>
      <c r="D204" s="16">
        <v>3</v>
      </c>
      <c r="E204" s="16"/>
      <c r="F204" s="16">
        <v>5</v>
      </c>
      <c r="G204" s="16"/>
      <c r="H204" s="16"/>
      <c r="I204" s="16"/>
      <c r="J204" s="219" t="s">
        <v>514</v>
      </c>
      <c r="K204" s="21">
        <v>3811</v>
      </c>
      <c r="L204" s="21" t="s">
        <v>499</v>
      </c>
      <c r="M204" s="21"/>
      <c r="N204" s="454">
        <v>1000</v>
      </c>
      <c r="O204" s="24">
        <v>5000</v>
      </c>
      <c r="P204" s="536">
        <v>5000</v>
      </c>
      <c r="Q204" s="268">
        <v>1500</v>
      </c>
      <c r="R204" s="329">
        <f>Q204/P204</f>
        <v>0.3</v>
      </c>
      <c r="S204" s="3"/>
      <c r="T204" s="3"/>
    </row>
    <row r="205" spans="1:20" ht="13.5" hidden="1" thickBot="1">
      <c r="A205" s="16" t="s">
        <v>255</v>
      </c>
      <c r="B205" s="16">
        <v>1</v>
      </c>
      <c r="C205" s="16"/>
      <c r="D205" s="16">
        <v>3</v>
      </c>
      <c r="E205" s="16"/>
      <c r="F205" s="16">
        <v>5</v>
      </c>
      <c r="G205" s="16"/>
      <c r="H205" s="16"/>
      <c r="I205" s="16"/>
      <c r="J205" s="219" t="s">
        <v>514</v>
      </c>
      <c r="K205" s="21">
        <v>51</v>
      </c>
      <c r="L205" s="21" t="s">
        <v>516</v>
      </c>
      <c r="M205" s="21"/>
      <c r="N205" s="454">
        <f aca="true" t="shared" si="11" ref="N205:R206">N206</f>
        <v>0</v>
      </c>
      <c r="O205" s="24">
        <f t="shared" si="11"/>
        <v>0</v>
      </c>
      <c r="P205" s="536">
        <f t="shared" si="11"/>
        <v>0</v>
      </c>
      <c r="Q205" s="268">
        <f t="shared" si="11"/>
        <v>0</v>
      </c>
      <c r="R205" s="334">
        <f t="shared" si="11"/>
        <v>0</v>
      </c>
      <c r="S205" s="3"/>
      <c r="T205" s="3"/>
    </row>
    <row r="206" spans="1:20" ht="13.5" hidden="1" thickBot="1">
      <c r="A206" s="16" t="s">
        <v>255</v>
      </c>
      <c r="B206" s="16">
        <v>1</v>
      </c>
      <c r="C206" s="16"/>
      <c r="D206" s="16">
        <v>3</v>
      </c>
      <c r="E206" s="16"/>
      <c r="F206" s="16">
        <v>5</v>
      </c>
      <c r="G206" s="16"/>
      <c r="H206" s="16"/>
      <c r="I206" s="16"/>
      <c r="J206" s="219" t="s">
        <v>514</v>
      </c>
      <c r="K206" s="20">
        <v>514</v>
      </c>
      <c r="L206" s="20" t="s">
        <v>173</v>
      </c>
      <c r="M206" s="20"/>
      <c r="N206" s="452">
        <f t="shared" si="11"/>
        <v>0</v>
      </c>
      <c r="O206" s="24">
        <f t="shared" si="11"/>
        <v>0</v>
      </c>
      <c r="P206" s="535">
        <f t="shared" si="11"/>
        <v>0</v>
      </c>
      <c r="Q206" s="226">
        <f t="shared" si="11"/>
        <v>0</v>
      </c>
      <c r="R206" s="329">
        <f t="shared" si="11"/>
        <v>0</v>
      </c>
      <c r="S206" s="3"/>
      <c r="T206" s="3"/>
    </row>
    <row r="207" spans="1:20" ht="13.5" hidden="1" thickBot="1">
      <c r="A207" s="16" t="s">
        <v>255</v>
      </c>
      <c r="B207" s="16">
        <v>1</v>
      </c>
      <c r="C207" s="16"/>
      <c r="D207" s="16">
        <v>3</v>
      </c>
      <c r="E207" s="16"/>
      <c r="F207" s="16">
        <v>5</v>
      </c>
      <c r="G207" s="16"/>
      <c r="H207" s="16"/>
      <c r="I207" s="16"/>
      <c r="J207" s="219" t="s">
        <v>514</v>
      </c>
      <c r="K207" s="71">
        <v>5141</v>
      </c>
      <c r="L207" s="71" t="s">
        <v>174</v>
      </c>
      <c r="M207" s="71"/>
      <c r="N207" s="476">
        <v>0</v>
      </c>
      <c r="O207" s="72">
        <v>0</v>
      </c>
      <c r="P207" s="552">
        <v>0</v>
      </c>
      <c r="Q207" s="280">
        <v>0</v>
      </c>
      <c r="R207" s="345">
        <v>0</v>
      </c>
      <c r="S207" s="3"/>
      <c r="T207" s="3"/>
    </row>
    <row r="208" spans="1:20" ht="12.75">
      <c r="A208" s="43"/>
      <c r="B208" s="43"/>
      <c r="C208" s="8"/>
      <c r="D208" s="43"/>
      <c r="E208" s="43"/>
      <c r="F208" s="8"/>
      <c r="G208" s="8"/>
      <c r="H208" s="8"/>
      <c r="I208" s="8"/>
      <c r="J208" s="8"/>
      <c r="K208" s="73"/>
      <c r="L208" s="73" t="s">
        <v>122</v>
      </c>
      <c r="M208" s="73"/>
      <c r="N208" s="477">
        <f>N135</f>
        <v>484761</v>
      </c>
      <c r="O208" s="300">
        <f>O135</f>
        <v>1266500</v>
      </c>
      <c r="P208" s="553">
        <f>P135</f>
        <v>1455500</v>
      </c>
      <c r="Q208" s="236">
        <f>Q135</f>
        <v>565097</v>
      </c>
      <c r="R208" s="346">
        <f>Q208/P208</f>
        <v>0.3882493988320165</v>
      </c>
      <c r="S208" s="3"/>
      <c r="T208" s="3"/>
    </row>
    <row r="209" spans="1:20" ht="12.75">
      <c r="A209" s="16"/>
      <c r="B209" s="16"/>
      <c r="C209" s="3"/>
      <c r="D209" s="16"/>
      <c r="E209" s="16"/>
      <c r="F209" s="3"/>
      <c r="G209" s="3"/>
      <c r="H209" s="3"/>
      <c r="I209" s="3"/>
      <c r="J209" s="3"/>
      <c r="K209" s="38"/>
      <c r="L209" s="38"/>
      <c r="M209" s="38"/>
      <c r="N209" s="461"/>
      <c r="O209" s="290"/>
      <c r="P209" s="541"/>
      <c r="Q209" s="229"/>
      <c r="R209" s="328"/>
      <c r="S209" s="3"/>
      <c r="T209" s="3"/>
    </row>
    <row r="210" spans="1:20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2" t="s">
        <v>263</v>
      </c>
      <c r="L210" s="648" t="s">
        <v>268</v>
      </c>
      <c r="M210" s="668"/>
      <c r="N210" s="478"/>
      <c r="O210" s="102"/>
      <c r="P210" s="545"/>
      <c r="Q210" s="233"/>
      <c r="R210" s="335"/>
      <c r="S210" s="3"/>
      <c r="T210" s="3"/>
    </row>
    <row r="211" spans="1:20" ht="12.75">
      <c r="A211" s="17" t="s">
        <v>258</v>
      </c>
      <c r="B211" s="5"/>
      <c r="C211" s="5"/>
      <c r="D211" s="5"/>
      <c r="E211" s="5"/>
      <c r="F211" s="5"/>
      <c r="G211" s="5"/>
      <c r="H211" s="5"/>
      <c r="I211" s="5"/>
      <c r="J211" s="5">
        <v>112</v>
      </c>
      <c r="K211" s="50" t="s">
        <v>264</v>
      </c>
      <c r="L211" s="50" t="s">
        <v>259</v>
      </c>
      <c r="M211" s="50"/>
      <c r="N211" s="468"/>
      <c r="O211" s="121"/>
      <c r="P211" s="18"/>
      <c r="Q211" s="272"/>
      <c r="R211" s="321"/>
      <c r="S211" s="3"/>
      <c r="T211" s="3"/>
    </row>
    <row r="212" spans="1:20" ht="12.75">
      <c r="A212" s="75" t="s">
        <v>260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76">
        <v>3</v>
      </c>
      <c r="L212" s="76" t="s">
        <v>0</v>
      </c>
      <c r="M212" s="76"/>
      <c r="N212" s="479">
        <f aca="true" t="shared" si="12" ref="N212:Q214">N213</f>
        <v>0</v>
      </c>
      <c r="O212" s="211">
        <f t="shared" si="12"/>
        <v>40000</v>
      </c>
      <c r="P212" s="554">
        <f t="shared" si="12"/>
        <v>60000</v>
      </c>
      <c r="Q212" s="237">
        <f t="shared" si="12"/>
        <v>4047</v>
      </c>
      <c r="R212" s="347">
        <f>Q212/P212</f>
        <v>0.06745</v>
      </c>
      <c r="S212" s="3"/>
      <c r="T212" s="3"/>
    </row>
    <row r="213" spans="1:20" ht="12.75">
      <c r="A213" s="75" t="s">
        <v>260</v>
      </c>
      <c r="B213" s="1">
        <v>1</v>
      </c>
      <c r="C213" s="1"/>
      <c r="D213" s="1">
        <v>3</v>
      </c>
      <c r="E213" s="1"/>
      <c r="F213" s="1">
        <v>5</v>
      </c>
      <c r="G213" s="1"/>
      <c r="H213" s="1"/>
      <c r="I213" s="1"/>
      <c r="J213" s="1">
        <v>112</v>
      </c>
      <c r="K213" s="77">
        <v>32</v>
      </c>
      <c r="L213" s="78" t="s">
        <v>5</v>
      </c>
      <c r="M213" s="79"/>
      <c r="N213" s="480">
        <f t="shared" si="12"/>
        <v>0</v>
      </c>
      <c r="O213" s="211">
        <f t="shared" si="12"/>
        <v>40000</v>
      </c>
      <c r="P213" s="555">
        <f t="shared" si="12"/>
        <v>60000</v>
      </c>
      <c r="Q213" s="281">
        <f t="shared" si="12"/>
        <v>4047</v>
      </c>
      <c r="R213" s="347">
        <f>Q213/P213</f>
        <v>0.06745</v>
      </c>
      <c r="S213" s="3"/>
      <c r="T213" s="3"/>
    </row>
    <row r="214" spans="1:20" ht="12.75">
      <c r="A214" s="75" t="s">
        <v>260</v>
      </c>
      <c r="B214" s="1">
        <v>1</v>
      </c>
      <c r="C214" s="1"/>
      <c r="D214" s="1">
        <v>3</v>
      </c>
      <c r="E214" s="1"/>
      <c r="F214" s="1">
        <v>5</v>
      </c>
      <c r="G214" s="1"/>
      <c r="H214" s="1"/>
      <c r="I214" s="1"/>
      <c r="J214" s="1">
        <v>112</v>
      </c>
      <c r="K214" s="88">
        <v>323</v>
      </c>
      <c r="L214" s="88" t="s">
        <v>7</v>
      </c>
      <c r="M214" s="88"/>
      <c r="N214" s="481">
        <f t="shared" si="12"/>
        <v>0</v>
      </c>
      <c r="O214" s="145">
        <f t="shared" si="12"/>
        <v>40000</v>
      </c>
      <c r="P214" s="556">
        <f t="shared" si="12"/>
        <v>60000</v>
      </c>
      <c r="Q214" s="238">
        <f t="shared" si="12"/>
        <v>4047</v>
      </c>
      <c r="R214" s="347">
        <f>Q214/P214</f>
        <v>0.06745</v>
      </c>
      <c r="S214" s="3"/>
      <c r="T214" s="3"/>
    </row>
    <row r="215" spans="1:20" ht="13.5" thickBot="1">
      <c r="A215" s="75" t="s">
        <v>260</v>
      </c>
      <c r="B215" s="1">
        <v>1</v>
      </c>
      <c r="C215" s="1"/>
      <c r="D215" s="1">
        <v>3</v>
      </c>
      <c r="E215" s="1"/>
      <c r="F215" s="1">
        <v>5</v>
      </c>
      <c r="G215" s="1"/>
      <c r="H215" s="1"/>
      <c r="I215" s="1"/>
      <c r="J215" s="1">
        <v>112</v>
      </c>
      <c r="K215" s="77">
        <v>3232</v>
      </c>
      <c r="L215" s="669" t="s">
        <v>211</v>
      </c>
      <c r="M215" s="670"/>
      <c r="N215" s="480">
        <v>0</v>
      </c>
      <c r="O215" s="211">
        <v>40000</v>
      </c>
      <c r="P215" s="555">
        <v>60000</v>
      </c>
      <c r="Q215" s="281">
        <v>4047</v>
      </c>
      <c r="R215" s="347">
        <f>Q215/P215</f>
        <v>0.06745</v>
      </c>
      <c r="S215" s="3"/>
      <c r="T215" s="3"/>
    </row>
    <row r="216" spans="1:20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73"/>
      <c r="L216" s="73" t="s">
        <v>122</v>
      </c>
      <c r="M216" s="73"/>
      <c r="N216" s="477">
        <f>N212</f>
        <v>0</v>
      </c>
      <c r="O216" s="300">
        <f>O212</f>
        <v>40000</v>
      </c>
      <c r="P216" s="553">
        <f>P212</f>
        <v>60000</v>
      </c>
      <c r="Q216" s="236">
        <f>Q212</f>
        <v>4047</v>
      </c>
      <c r="R216" s="346">
        <f>Q216/P216</f>
        <v>0.06745</v>
      </c>
      <c r="S216" s="3"/>
      <c r="T216" s="3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83"/>
      <c r="L217" s="83"/>
      <c r="M217" s="83"/>
      <c r="N217" s="482"/>
      <c r="O217" s="301"/>
      <c r="P217" s="557"/>
      <c r="Q217" s="239"/>
      <c r="R217" s="348"/>
      <c r="S217" s="3"/>
      <c r="T217" s="3"/>
    </row>
    <row r="218" spans="1:20" ht="12.75">
      <c r="A218" s="17" t="s">
        <v>262</v>
      </c>
      <c r="B218" s="5"/>
      <c r="C218" s="5"/>
      <c r="D218" s="5"/>
      <c r="E218" s="5"/>
      <c r="F218" s="5"/>
      <c r="G218" s="5"/>
      <c r="H218" s="5"/>
      <c r="I218" s="5"/>
      <c r="J218" s="5">
        <v>112</v>
      </c>
      <c r="K218" s="50" t="s">
        <v>25</v>
      </c>
      <c r="L218" s="50" t="s">
        <v>111</v>
      </c>
      <c r="M218" s="50"/>
      <c r="N218" s="468"/>
      <c r="O218" s="121"/>
      <c r="P218" s="18"/>
      <c r="Q218" s="272"/>
      <c r="R218" s="321"/>
      <c r="S218" s="3"/>
      <c r="T218" s="3"/>
    </row>
    <row r="219" spans="1:20" ht="12.75">
      <c r="A219" s="75" t="s">
        <v>262</v>
      </c>
      <c r="B219" s="4">
        <v>1</v>
      </c>
      <c r="C219" s="1"/>
      <c r="D219" s="4">
        <v>3</v>
      </c>
      <c r="E219" s="1"/>
      <c r="F219" s="1"/>
      <c r="G219" s="1"/>
      <c r="H219" s="1"/>
      <c r="I219" s="1"/>
      <c r="J219" s="1">
        <v>112</v>
      </c>
      <c r="K219" s="76">
        <v>3</v>
      </c>
      <c r="L219" s="76" t="s">
        <v>0</v>
      </c>
      <c r="M219" s="76"/>
      <c r="N219" s="479">
        <f aca="true" t="shared" si="13" ref="N219:Q221">N220</f>
        <v>0</v>
      </c>
      <c r="O219" s="145">
        <f t="shared" si="13"/>
        <v>5000</v>
      </c>
      <c r="P219" s="556">
        <f t="shared" si="13"/>
        <v>5000</v>
      </c>
      <c r="Q219" s="238">
        <f t="shared" si="13"/>
        <v>0</v>
      </c>
      <c r="R219" s="347">
        <f>Q219/P219</f>
        <v>0</v>
      </c>
      <c r="S219" s="3"/>
      <c r="T219" s="3"/>
    </row>
    <row r="220" spans="1:20" ht="12.75">
      <c r="A220" s="75" t="s">
        <v>262</v>
      </c>
      <c r="B220" s="4">
        <v>1</v>
      </c>
      <c r="C220" s="1"/>
      <c r="D220" s="4">
        <v>3</v>
      </c>
      <c r="E220" s="1"/>
      <c r="F220" s="1"/>
      <c r="G220" s="1"/>
      <c r="H220" s="1"/>
      <c r="I220" s="1"/>
      <c r="J220" s="1">
        <v>112</v>
      </c>
      <c r="K220" s="77">
        <v>38</v>
      </c>
      <c r="L220" s="78" t="s">
        <v>112</v>
      </c>
      <c r="M220" s="84"/>
      <c r="N220" s="483">
        <f t="shared" si="13"/>
        <v>0</v>
      </c>
      <c r="O220" s="145">
        <f t="shared" si="13"/>
        <v>5000</v>
      </c>
      <c r="P220" s="558">
        <f t="shared" si="13"/>
        <v>5000</v>
      </c>
      <c r="Q220" s="216">
        <f t="shared" si="13"/>
        <v>0</v>
      </c>
      <c r="R220" s="347">
        <f>Q220/P220</f>
        <v>0</v>
      </c>
      <c r="S220" s="3"/>
      <c r="T220" s="3"/>
    </row>
    <row r="221" spans="1:20" ht="12.75">
      <c r="A221" s="75" t="s">
        <v>262</v>
      </c>
      <c r="B221" s="4">
        <v>1</v>
      </c>
      <c r="C221" s="1"/>
      <c r="D221" s="4">
        <v>3</v>
      </c>
      <c r="E221" s="1"/>
      <c r="F221" s="1"/>
      <c r="G221" s="1"/>
      <c r="H221" s="1"/>
      <c r="I221" s="1"/>
      <c r="J221" s="1">
        <v>112</v>
      </c>
      <c r="K221" s="88">
        <v>383</v>
      </c>
      <c r="L221" s="653" t="s">
        <v>261</v>
      </c>
      <c r="M221" s="661"/>
      <c r="N221" s="484">
        <f t="shared" si="13"/>
        <v>0</v>
      </c>
      <c r="O221" s="145">
        <f t="shared" si="13"/>
        <v>5000</v>
      </c>
      <c r="P221" s="556">
        <f t="shared" si="13"/>
        <v>5000</v>
      </c>
      <c r="Q221" s="238">
        <f t="shared" si="13"/>
        <v>0</v>
      </c>
      <c r="R221" s="347">
        <f>Q221/P221</f>
        <v>0</v>
      </c>
      <c r="S221" s="3"/>
      <c r="T221" s="3"/>
    </row>
    <row r="222" spans="1:20" ht="13.5" thickBot="1">
      <c r="A222" s="75" t="s">
        <v>262</v>
      </c>
      <c r="B222" s="4">
        <v>1</v>
      </c>
      <c r="C222" s="1"/>
      <c r="D222" s="4">
        <v>3</v>
      </c>
      <c r="E222" s="1"/>
      <c r="F222" s="1"/>
      <c r="G222" s="1"/>
      <c r="H222" s="1"/>
      <c r="I222" s="1"/>
      <c r="J222" s="1">
        <v>112</v>
      </c>
      <c r="K222" s="77">
        <v>3831</v>
      </c>
      <c r="L222" s="77" t="s">
        <v>111</v>
      </c>
      <c r="M222" s="77"/>
      <c r="N222" s="485">
        <v>0</v>
      </c>
      <c r="O222" s="211">
        <v>5000</v>
      </c>
      <c r="P222" s="555">
        <v>5000</v>
      </c>
      <c r="Q222" s="281">
        <v>0</v>
      </c>
      <c r="R222" s="347">
        <f>Q222/P222</f>
        <v>0</v>
      </c>
      <c r="S222" s="3"/>
      <c r="T222" s="3"/>
    </row>
    <row r="223" spans="1:20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73"/>
      <c r="L223" s="73" t="s">
        <v>122</v>
      </c>
      <c r="M223" s="73"/>
      <c r="N223" s="477">
        <f>N219</f>
        <v>0</v>
      </c>
      <c r="O223" s="300">
        <f>O219</f>
        <v>5000</v>
      </c>
      <c r="P223" s="553">
        <f>P219</f>
        <v>5000</v>
      </c>
      <c r="Q223" s="236">
        <f>Q219</f>
        <v>0</v>
      </c>
      <c r="R223" s="346">
        <f>Q223/P223</f>
        <v>0</v>
      </c>
      <c r="S223" s="3"/>
      <c r="T223" s="3"/>
    </row>
    <row r="224" spans="1:2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60"/>
      <c r="L224" s="3"/>
      <c r="M224" s="3"/>
      <c r="N224" s="486"/>
      <c r="O224" s="302"/>
      <c r="P224" s="85"/>
      <c r="Q224" s="282"/>
      <c r="R224" s="349"/>
      <c r="S224" s="3"/>
      <c r="T224" s="3"/>
    </row>
    <row r="225" spans="1:20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0" t="s">
        <v>265</v>
      </c>
      <c r="L225" s="50" t="s">
        <v>500</v>
      </c>
      <c r="M225" s="50"/>
      <c r="N225" s="468"/>
      <c r="O225" s="121"/>
      <c r="P225" s="18"/>
      <c r="Q225" s="272"/>
      <c r="R225" s="321"/>
      <c r="S225" s="3"/>
      <c r="T225" s="3"/>
    </row>
    <row r="226" spans="1:20" ht="12.75">
      <c r="A226" s="17" t="s">
        <v>266</v>
      </c>
      <c r="B226" s="5"/>
      <c r="C226" s="5"/>
      <c r="D226" s="5"/>
      <c r="E226" s="5"/>
      <c r="F226" s="5"/>
      <c r="G226" s="5"/>
      <c r="H226" s="5"/>
      <c r="I226" s="5"/>
      <c r="J226" s="5"/>
      <c r="K226" s="50" t="s">
        <v>327</v>
      </c>
      <c r="L226" s="5"/>
      <c r="M226" s="5"/>
      <c r="N226" s="444"/>
      <c r="O226" s="121"/>
      <c r="P226" s="18"/>
      <c r="Q226" s="272"/>
      <c r="R226" s="321"/>
      <c r="S226" s="3"/>
      <c r="T226" s="3"/>
    </row>
    <row r="227" spans="1:20" ht="12.75">
      <c r="A227" s="16" t="s">
        <v>267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76">
        <v>4</v>
      </c>
      <c r="L227" s="76" t="s">
        <v>1</v>
      </c>
      <c r="M227" s="76"/>
      <c r="N227" s="479">
        <f>N228</f>
        <v>20164</v>
      </c>
      <c r="O227" s="211">
        <f>O228</f>
        <v>95000</v>
      </c>
      <c r="P227" s="554">
        <f>P228</f>
        <v>155000</v>
      </c>
      <c r="Q227" s="237">
        <f>Q228</f>
        <v>46771</v>
      </c>
      <c r="R227" s="347">
        <f>Q227/P227</f>
        <v>0.3017483870967742</v>
      </c>
      <c r="S227" s="3"/>
      <c r="T227" s="3"/>
    </row>
    <row r="228" spans="1:20" ht="12.75">
      <c r="A228" s="16" t="s">
        <v>267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77">
        <v>42</v>
      </c>
      <c r="L228" s="77" t="s">
        <v>48</v>
      </c>
      <c r="M228" s="77"/>
      <c r="N228" s="485">
        <f>N229+N231+N235</f>
        <v>20164</v>
      </c>
      <c r="O228" s="211">
        <f>O229+O231+O235</f>
        <v>95000</v>
      </c>
      <c r="P228" s="555">
        <f>P229+P231+P235</f>
        <v>155000</v>
      </c>
      <c r="Q228" s="281">
        <f>Q229+Q231+Q235</f>
        <v>46771</v>
      </c>
      <c r="R228" s="347">
        <f aca="true" t="shared" si="14" ref="R228:R236">Q228/P228</f>
        <v>0.3017483870967742</v>
      </c>
      <c r="S228" s="3"/>
      <c r="T228" s="3"/>
    </row>
    <row r="229" spans="1:20" ht="12.75">
      <c r="A229" s="16" t="s">
        <v>267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88">
        <v>421</v>
      </c>
      <c r="L229" s="653" t="s">
        <v>13</v>
      </c>
      <c r="M229" s="661"/>
      <c r="N229" s="484">
        <f>N230</f>
        <v>0</v>
      </c>
      <c r="O229" s="211">
        <f>O230</f>
        <v>10000</v>
      </c>
      <c r="P229" s="554">
        <f>P230</f>
        <v>10000</v>
      </c>
      <c r="Q229" s="237">
        <f>Q230</f>
        <v>0</v>
      </c>
      <c r="R229" s="347">
        <f t="shared" si="14"/>
        <v>0</v>
      </c>
      <c r="S229" s="3"/>
      <c r="T229" s="3"/>
    </row>
    <row r="230" spans="1:20" ht="12.75">
      <c r="A230" s="16" t="s">
        <v>267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77">
        <v>4214</v>
      </c>
      <c r="L230" s="669" t="s">
        <v>271</v>
      </c>
      <c r="M230" s="670"/>
      <c r="N230" s="480">
        <v>0</v>
      </c>
      <c r="O230" s="211">
        <v>10000</v>
      </c>
      <c r="P230" s="555">
        <v>10000</v>
      </c>
      <c r="Q230" s="281">
        <v>0</v>
      </c>
      <c r="R230" s="347">
        <f t="shared" si="14"/>
        <v>0</v>
      </c>
      <c r="S230" s="3"/>
      <c r="T230" s="3"/>
    </row>
    <row r="231" spans="1:20" ht="12.75">
      <c r="A231" s="16" t="s">
        <v>267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88">
        <v>422</v>
      </c>
      <c r="L231" s="653" t="s">
        <v>269</v>
      </c>
      <c r="M231" s="661"/>
      <c r="N231" s="484">
        <f>N232+N233+N234</f>
        <v>18290</v>
      </c>
      <c r="O231" s="211">
        <f>O232+O233+O234</f>
        <v>35000</v>
      </c>
      <c r="P231" s="554">
        <f>P232+P233+P234</f>
        <v>65000</v>
      </c>
      <c r="Q231" s="237">
        <f>Q232+Q233+Q234</f>
        <v>12723</v>
      </c>
      <c r="R231" s="347">
        <f t="shared" si="14"/>
        <v>0.19573846153846153</v>
      </c>
      <c r="S231" s="3"/>
      <c r="T231" s="3"/>
    </row>
    <row r="232" spans="1:20" ht="12.75">
      <c r="A232" s="16" t="s">
        <v>267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77">
        <v>4221</v>
      </c>
      <c r="L232" s="669" t="s">
        <v>95</v>
      </c>
      <c r="M232" s="670"/>
      <c r="N232" s="480">
        <v>13024</v>
      </c>
      <c r="O232" s="211">
        <v>20000</v>
      </c>
      <c r="P232" s="555">
        <v>20000</v>
      </c>
      <c r="Q232" s="281">
        <v>0</v>
      </c>
      <c r="R232" s="347">
        <f t="shared" si="14"/>
        <v>0</v>
      </c>
      <c r="S232" s="3"/>
      <c r="T232" s="3"/>
    </row>
    <row r="233" spans="1:20" ht="12.75">
      <c r="A233" s="16" t="s">
        <v>267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04">
        <v>4221</v>
      </c>
      <c r="L233" s="81" t="s">
        <v>94</v>
      </c>
      <c r="M233" s="82"/>
      <c r="N233" s="480">
        <v>5266</v>
      </c>
      <c r="O233" s="211">
        <v>15000</v>
      </c>
      <c r="P233" s="555">
        <v>35000</v>
      </c>
      <c r="Q233" s="281">
        <v>12723</v>
      </c>
      <c r="R233" s="347">
        <f t="shared" si="14"/>
        <v>0.36351428571428573</v>
      </c>
      <c r="S233" s="3"/>
      <c r="T233" s="3"/>
    </row>
    <row r="234" spans="1:20" ht="12.75">
      <c r="A234" s="16" t="s">
        <v>267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04">
        <v>4227</v>
      </c>
      <c r="L234" s="81" t="s">
        <v>489</v>
      </c>
      <c r="M234" s="82"/>
      <c r="N234" s="480">
        <v>0</v>
      </c>
      <c r="O234" s="211">
        <v>0</v>
      </c>
      <c r="P234" s="555">
        <v>10000</v>
      </c>
      <c r="Q234" s="281">
        <v>0</v>
      </c>
      <c r="R234" s="347">
        <f t="shared" si="14"/>
        <v>0</v>
      </c>
      <c r="S234" s="3"/>
      <c r="T234" s="3"/>
    </row>
    <row r="235" spans="1:20" ht="12.75">
      <c r="A235" s="16" t="s">
        <v>267</v>
      </c>
      <c r="B235" s="1">
        <v>1</v>
      </c>
      <c r="C235" s="1"/>
      <c r="D235" s="1">
        <v>3</v>
      </c>
      <c r="E235" s="1"/>
      <c r="F235" s="1"/>
      <c r="G235" s="1"/>
      <c r="H235" s="1"/>
      <c r="I235" s="1"/>
      <c r="J235" s="1">
        <v>133</v>
      </c>
      <c r="K235" s="205">
        <v>426</v>
      </c>
      <c r="L235" s="653" t="s">
        <v>30</v>
      </c>
      <c r="M235" s="661"/>
      <c r="N235" s="484">
        <f>N236+N237</f>
        <v>1874</v>
      </c>
      <c r="O235" s="211">
        <f>O236+O237</f>
        <v>50000</v>
      </c>
      <c r="P235" s="554">
        <f>P236+P237</f>
        <v>80000</v>
      </c>
      <c r="Q235" s="237">
        <f>Q236+Q237</f>
        <v>34048</v>
      </c>
      <c r="R235" s="347">
        <f t="shared" si="14"/>
        <v>0.4256</v>
      </c>
      <c r="S235" s="3"/>
      <c r="T235" s="3"/>
    </row>
    <row r="236" spans="1:20" ht="13.5" thickBot="1">
      <c r="A236" s="16" t="s">
        <v>267</v>
      </c>
      <c r="B236" s="1">
        <v>1</v>
      </c>
      <c r="C236" s="1"/>
      <c r="D236" s="1">
        <v>3</v>
      </c>
      <c r="E236" s="1"/>
      <c r="F236" s="1"/>
      <c r="G236" s="1"/>
      <c r="H236" s="1"/>
      <c r="I236" s="1"/>
      <c r="J236" s="1">
        <v>133</v>
      </c>
      <c r="K236" s="104">
        <v>4262</v>
      </c>
      <c r="L236" s="669" t="s">
        <v>270</v>
      </c>
      <c r="M236" s="665"/>
      <c r="N236" s="487">
        <v>1874</v>
      </c>
      <c r="O236" s="211">
        <v>50000</v>
      </c>
      <c r="P236" s="555">
        <v>80000</v>
      </c>
      <c r="Q236" s="281">
        <v>34048</v>
      </c>
      <c r="R236" s="347">
        <f t="shared" si="14"/>
        <v>0.4256</v>
      </c>
      <c r="S236" s="3"/>
      <c r="T236" s="3"/>
    </row>
    <row r="237" spans="1:20" ht="13.5" hidden="1" thickBot="1">
      <c r="A237" s="16" t="s">
        <v>267</v>
      </c>
      <c r="B237" s="1">
        <v>1</v>
      </c>
      <c r="C237" s="1"/>
      <c r="D237" s="1">
        <v>3</v>
      </c>
      <c r="E237" s="1"/>
      <c r="F237" s="1"/>
      <c r="G237" s="1"/>
      <c r="H237" s="1"/>
      <c r="I237" s="1"/>
      <c r="J237" s="1">
        <v>133</v>
      </c>
      <c r="K237" s="104">
        <v>4264</v>
      </c>
      <c r="L237" s="669" t="s">
        <v>96</v>
      </c>
      <c r="M237" s="665"/>
      <c r="N237" s="487">
        <v>0</v>
      </c>
      <c r="O237" s="211">
        <v>0</v>
      </c>
      <c r="P237" s="555">
        <v>0</v>
      </c>
      <c r="Q237" s="281">
        <v>0</v>
      </c>
      <c r="R237" s="350">
        <v>0</v>
      </c>
      <c r="S237" s="3"/>
      <c r="T237" s="3"/>
    </row>
    <row r="238" spans="1:20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73"/>
      <c r="L238" s="73" t="s">
        <v>122</v>
      </c>
      <c r="M238" s="73"/>
      <c r="N238" s="477">
        <f>N227</f>
        <v>20164</v>
      </c>
      <c r="O238" s="300">
        <f>O227</f>
        <v>95000</v>
      </c>
      <c r="P238" s="553">
        <f>P227</f>
        <v>155000</v>
      </c>
      <c r="Q238" s="236">
        <f>Q227</f>
        <v>46771</v>
      </c>
      <c r="R238" s="346">
        <f>Q238/P238</f>
        <v>0.3017483870967742</v>
      </c>
      <c r="S238" s="3"/>
      <c r="T238" s="3"/>
    </row>
    <row r="239" spans="1:2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86"/>
      <c r="L239" s="86"/>
      <c r="M239" s="86"/>
      <c r="N239" s="488"/>
      <c r="O239" s="303"/>
      <c r="P239" s="557"/>
      <c r="Q239" s="239"/>
      <c r="R239" s="348"/>
      <c r="S239" s="3"/>
      <c r="T239" s="3"/>
    </row>
    <row r="240" spans="1:20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0" t="s">
        <v>273</v>
      </c>
      <c r="L240" s="677" t="s">
        <v>272</v>
      </c>
      <c r="M240" s="677"/>
      <c r="N240" s="468"/>
      <c r="O240" s="121"/>
      <c r="P240" s="18"/>
      <c r="Q240" s="272"/>
      <c r="R240" s="321"/>
      <c r="S240" s="3"/>
      <c r="T240" s="3"/>
    </row>
    <row r="241" spans="1:20" ht="12.75">
      <c r="A241" s="17" t="s">
        <v>274</v>
      </c>
      <c r="B241" s="5"/>
      <c r="C241" s="5"/>
      <c r="D241" s="5"/>
      <c r="E241" s="5"/>
      <c r="F241" s="5"/>
      <c r="G241" s="5"/>
      <c r="H241" s="5"/>
      <c r="I241" s="5"/>
      <c r="J241" s="5"/>
      <c r="K241" s="50" t="s">
        <v>25</v>
      </c>
      <c r="L241" s="17" t="s">
        <v>138</v>
      </c>
      <c r="M241" s="50"/>
      <c r="N241" s="468"/>
      <c r="O241" s="121"/>
      <c r="P241" s="542"/>
      <c r="Q241" s="230"/>
      <c r="R241" s="330"/>
      <c r="S241" s="3"/>
      <c r="T241" s="3"/>
    </row>
    <row r="242" spans="1:20" ht="12.75">
      <c r="A242" s="16" t="s">
        <v>275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87" t="s">
        <v>374</v>
      </c>
      <c r="K242" s="88">
        <v>3</v>
      </c>
      <c r="L242" s="88" t="s">
        <v>0</v>
      </c>
      <c r="M242" s="88"/>
      <c r="N242" s="481">
        <f>N243+N246+N249</f>
        <v>23800</v>
      </c>
      <c r="O242" s="145">
        <f>O243+O246+O249</f>
        <v>70000</v>
      </c>
      <c r="P242" s="556">
        <f>P243+P246+P249</f>
        <v>119400</v>
      </c>
      <c r="Q242" s="238">
        <f>Q243+Q246+Q249</f>
        <v>29400</v>
      </c>
      <c r="R242" s="351">
        <f>Q242/P242</f>
        <v>0.24623115577889448</v>
      </c>
      <c r="S242" s="3"/>
      <c r="T242" s="3"/>
    </row>
    <row r="243" spans="1:20" ht="12.75">
      <c r="A243" s="16" t="s">
        <v>275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87" t="s">
        <v>374</v>
      </c>
      <c r="K243" s="89">
        <v>32</v>
      </c>
      <c r="L243" s="664" t="s">
        <v>5</v>
      </c>
      <c r="M243" s="665"/>
      <c r="N243" s="487">
        <f aca="true" t="shared" si="15" ref="N243:Q244">N244</f>
        <v>0</v>
      </c>
      <c r="O243" s="145">
        <f t="shared" si="15"/>
        <v>0</v>
      </c>
      <c r="P243" s="556">
        <f t="shared" si="15"/>
        <v>30000</v>
      </c>
      <c r="Q243" s="238">
        <f t="shared" si="15"/>
        <v>0</v>
      </c>
      <c r="R243" s="351">
        <f aca="true" t="shared" si="16" ref="R243:R251">Q243/P243</f>
        <v>0</v>
      </c>
      <c r="S243" s="3"/>
      <c r="T243" s="3"/>
    </row>
    <row r="244" spans="1:20" ht="12.75">
      <c r="A244" s="16" t="s">
        <v>275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87" t="s">
        <v>374</v>
      </c>
      <c r="K244" s="88">
        <v>323</v>
      </c>
      <c r="L244" s="690" t="s">
        <v>7</v>
      </c>
      <c r="M244" s="661"/>
      <c r="N244" s="484">
        <f t="shared" si="15"/>
        <v>0</v>
      </c>
      <c r="O244" s="145">
        <f t="shared" si="15"/>
        <v>0</v>
      </c>
      <c r="P244" s="556">
        <f t="shared" si="15"/>
        <v>30000</v>
      </c>
      <c r="Q244" s="238">
        <f t="shared" si="15"/>
        <v>0</v>
      </c>
      <c r="R244" s="351">
        <f t="shared" si="16"/>
        <v>0</v>
      </c>
      <c r="S244" s="3"/>
      <c r="T244" s="3"/>
    </row>
    <row r="245" spans="1:20" ht="12.75">
      <c r="A245" s="16" t="s">
        <v>275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87" t="s">
        <v>374</v>
      </c>
      <c r="K245" s="89">
        <v>3237</v>
      </c>
      <c r="L245" s="664" t="s">
        <v>558</v>
      </c>
      <c r="M245" s="665"/>
      <c r="N245" s="487">
        <v>0</v>
      </c>
      <c r="O245" s="145">
        <v>0</v>
      </c>
      <c r="P245" s="558">
        <v>30000</v>
      </c>
      <c r="Q245" s="216">
        <v>0</v>
      </c>
      <c r="R245" s="351">
        <f t="shared" si="16"/>
        <v>0</v>
      </c>
      <c r="S245" s="3"/>
      <c r="T245" s="3"/>
    </row>
    <row r="246" spans="1:20" ht="12.75">
      <c r="A246" s="16" t="s">
        <v>275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87" t="s">
        <v>374</v>
      </c>
      <c r="K246" s="89">
        <v>37</v>
      </c>
      <c r="L246" s="81" t="s">
        <v>490</v>
      </c>
      <c r="M246" s="152"/>
      <c r="N246" s="487">
        <f aca="true" t="shared" si="17" ref="N246:Q247">N247</f>
        <v>23800</v>
      </c>
      <c r="O246" s="145">
        <f t="shared" si="17"/>
        <v>30000</v>
      </c>
      <c r="P246" s="558">
        <f t="shared" si="17"/>
        <v>29400</v>
      </c>
      <c r="Q246" s="216">
        <f t="shared" si="17"/>
        <v>29400</v>
      </c>
      <c r="R246" s="351">
        <f t="shared" si="16"/>
        <v>1</v>
      </c>
      <c r="S246" s="3"/>
      <c r="T246" s="3"/>
    </row>
    <row r="247" spans="1:20" ht="12.75">
      <c r="A247" s="16" t="s">
        <v>275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87" t="s">
        <v>374</v>
      </c>
      <c r="K247" s="88">
        <v>372</v>
      </c>
      <c r="L247" s="197" t="s">
        <v>507</v>
      </c>
      <c r="M247" s="198"/>
      <c r="N247" s="484">
        <f t="shared" si="17"/>
        <v>23800</v>
      </c>
      <c r="O247" s="145">
        <f t="shared" si="17"/>
        <v>30000</v>
      </c>
      <c r="P247" s="556">
        <f t="shared" si="17"/>
        <v>29400</v>
      </c>
      <c r="Q247" s="238">
        <f t="shared" si="17"/>
        <v>29400</v>
      </c>
      <c r="R247" s="351">
        <f t="shared" si="16"/>
        <v>1</v>
      </c>
      <c r="S247" s="3"/>
      <c r="T247" s="3"/>
    </row>
    <row r="248" spans="1:20" ht="12.75">
      <c r="A248" s="16" t="s">
        <v>275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87" t="s">
        <v>374</v>
      </c>
      <c r="K248" s="89">
        <v>3721</v>
      </c>
      <c r="L248" s="81" t="s">
        <v>524</v>
      </c>
      <c r="M248" s="152"/>
      <c r="N248" s="487">
        <v>23800</v>
      </c>
      <c r="O248" s="145">
        <v>30000</v>
      </c>
      <c r="P248" s="558">
        <v>29400</v>
      </c>
      <c r="Q248" s="216">
        <v>29400</v>
      </c>
      <c r="R248" s="351">
        <f t="shared" si="16"/>
        <v>1</v>
      </c>
      <c r="S248" s="3"/>
      <c r="T248" s="3"/>
    </row>
    <row r="249" spans="1:20" ht="12.75">
      <c r="A249" s="16" t="s">
        <v>275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87" t="s">
        <v>374</v>
      </c>
      <c r="K249" s="89">
        <v>38</v>
      </c>
      <c r="L249" s="81" t="s">
        <v>105</v>
      </c>
      <c r="M249" s="152"/>
      <c r="N249" s="487">
        <f>N250</f>
        <v>0</v>
      </c>
      <c r="O249" s="145">
        <f>O250</f>
        <v>40000</v>
      </c>
      <c r="P249" s="556">
        <f>P250</f>
        <v>60000</v>
      </c>
      <c r="Q249" s="238">
        <f>Q250</f>
        <v>0</v>
      </c>
      <c r="R249" s="351">
        <f t="shared" si="16"/>
        <v>0</v>
      </c>
      <c r="S249" s="3"/>
      <c r="T249" s="3"/>
    </row>
    <row r="250" spans="1:20" ht="12.75">
      <c r="A250" s="16" t="s">
        <v>275</v>
      </c>
      <c r="B250" s="1">
        <v>1</v>
      </c>
      <c r="C250" s="1"/>
      <c r="D250" s="1">
        <v>3</v>
      </c>
      <c r="E250" s="1"/>
      <c r="F250" s="1"/>
      <c r="G250" s="1"/>
      <c r="H250" s="1"/>
      <c r="I250" s="1"/>
      <c r="J250" s="87" t="s">
        <v>374</v>
      </c>
      <c r="K250" s="88">
        <v>381</v>
      </c>
      <c r="L250" s="197" t="s">
        <v>12</v>
      </c>
      <c r="M250" s="198"/>
      <c r="N250" s="484">
        <f>N251+N252</f>
        <v>0</v>
      </c>
      <c r="O250" s="145">
        <f>O251+O252</f>
        <v>40000</v>
      </c>
      <c r="P250" s="556">
        <f>P251+P252</f>
        <v>60000</v>
      </c>
      <c r="Q250" s="238">
        <f>Q251+Q252</f>
        <v>0</v>
      </c>
      <c r="R250" s="351">
        <f t="shared" si="16"/>
        <v>0</v>
      </c>
      <c r="S250" s="3"/>
      <c r="T250" s="3"/>
    </row>
    <row r="251" spans="1:20" ht="12.75">
      <c r="A251" s="16" t="s">
        <v>275</v>
      </c>
      <c r="B251" s="1">
        <v>1</v>
      </c>
      <c r="C251" s="1"/>
      <c r="D251" s="1">
        <v>3</v>
      </c>
      <c r="E251" s="1"/>
      <c r="F251" s="1"/>
      <c r="G251" s="1"/>
      <c r="H251" s="1"/>
      <c r="I251" s="1"/>
      <c r="J251" s="87" t="s">
        <v>374</v>
      </c>
      <c r="K251" s="89">
        <v>3811</v>
      </c>
      <c r="L251" s="81" t="s">
        <v>138</v>
      </c>
      <c r="M251" s="152"/>
      <c r="N251" s="487">
        <v>0</v>
      </c>
      <c r="O251" s="145">
        <v>30000</v>
      </c>
      <c r="P251" s="558">
        <v>50000</v>
      </c>
      <c r="Q251" s="216">
        <v>0</v>
      </c>
      <c r="R251" s="351">
        <f t="shared" si="16"/>
        <v>0</v>
      </c>
      <c r="S251" s="3"/>
      <c r="T251" s="3"/>
    </row>
    <row r="252" spans="1:20" ht="12.75">
      <c r="A252" s="16" t="s">
        <v>275</v>
      </c>
      <c r="B252" s="1">
        <v>1</v>
      </c>
      <c r="C252" s="1"/>
      <c r="D252" s="1">
        <v>3</v>
      </c>
      <c r="E252" s="1"/>
      <c r="F252" s="1"/>
      <c r="G252" s="1"/>
      <c r="H252" s="1"/>
      <c r="I252" s="1"/>
      <c r="J252" s="87" t="s">
        <v>374</v>
      </c>
      <c r="K252" s="89">
        <v>3811</v>
      </c>
      <c r="L252" s="81" t="s">
        <v>491</v>
      </c>
      <c r="M252" s="152"/>
      <c r="N252" s="487">
        <v>0</v>
      </c>
      <c r="O252" s="145">
        <v>10000</v>
      </c>
      <c r="P252" s="558">
        <v>10000</v>
      </c>
      <c r="Q252" s="216">
        <v>0</v>
      </c>
      <c r="R252" s="351">
        <f>Q252/P252</f>
        <v>0</v>
      </c>
      <c r="S252" s="3"/>
      <c r="T252" s="3"/>
    </row>
    <row r="253" spans="1:20" ht="12.75">
      <c r="A253" s="43"/>
      <c r="B253" s="8"/>
      <c r="C253" s="8"/>
      <c r="D253" s="8"/>
      <c r="E253" s="8"/>
      <c r="F253" s="8"/>
      <c r="G253" s="8"/>
      <c r="H253" s="8"/>
      <c r="I253" s="8"/>
      <c r="J253" s="90"/>
      <c r="K253" s="91"/>
      <c r="L253" s="658" t="s">
        <v>203</v>
      </c>
      <c r="M253" s="659"/>
      <c r="N253" s="474">
        <f>N242</f>
        <v>23800</v>
      </c>
      <c r="O253" s="293">
        <f>O242</f>
        <v>70000</v>
      </c>
      <c r="P253" s="546">
        <f>P242</f>
        <v>119400</v>
      </c>
      <c r="Q253" s="234">
        <f>Q242</f>
        <v>29400</v>
      </c>
      <c r="R253" s="343">
        <f>Q253/P253</f>
        <v>0.24623115577889448</v>
      </c>
      <c r="S253" s="3"/>
      <c r="T253" s="3"/>
    </row>
    <row r="254" spans="1:20" ht="12.75">
      <c r="A254" s="16"/>
      <c r="B254" s="1"/>
      <c r="C254" s="92"/>
      <c r="D254" s="92"/>
      <c r="E254" s="92"/>
      <c r="F254" s="92"/>
      <c r="G254" s="92"/>
      <c r="H254" s="92"/>
      <c r="I254" s="92"/>
      <c r="J254" s="93"/>
      <c r="K254" s="92"/>
      <c r="L254" s="92"/>
      <c r="M254" s="92"/>
      <c r="N254" s="489"/>
      <c r="O254" s="301"/>
      <c r="P254" s="559"/>
      <c r="Q254" s="283"/>
      <c r="R254" s="352"/>
      <c r="S254" s="3"/>
      <c r="T254" s="3"/>
    </row>
    <row r="255" spans="1:20" ht="12.75">
      <c r="A255" s="17"/>
      <c r="B255" s="5"/>
      <c r="C255" s="94"/>
      <c r="D255" s="94"/>
      <c r="E255" s="94"/>
      <c r="F255" s="94"/>
      <c r="G255" s="59"/>
      <c r="H255" s="94"/>
      <c r="I255" s="94"/>
      <c r="J255" s="95"/>
      <c r="K255" s="52" t="s">
        <v>276</v>
      </c>
      <c r="L255" s="648" t="s">
        <v>281</v>
      </c>
      <c r="M255" s="648"/>
      <c r="N255" s="466"/>
      <c r="O255" s="102"/>
      <c r="P255" s="560"/>
      <c r="Q255" s="274"/>
      <c r="R255" s="353"/>
      <c r="S255" s="3"/>
      <c r="T255" s="3"/>
    </row>
    <row r="256" spans="1:20" ht="12.75">
      <c r="A256" s="59" t="s">
        <v>278</v>
      </c>
      <c r="B256" s="94"/>
      <c r="C256" s="94"/>
      <c r="D256" s="94"/>
      <c r="E256" s="94"/>
      <c r="F256" s="94"/>
      <c r="G256" s="94"/>
      <c r="H256" s="94"/>
      <c r="I256" s="94"/>
      <c r="J256" s="95"/>
      <c r="K256" s="52" t="s">
        <v>25</v>
      </c>
      <c r="L256" s="660" t="s">
        <v>277</v>
      </c>
      <c r="M256" s="660"/>
      <c r="N256" s="462"/>
      <c r="O256" s="102"/>
      <c r="P256" s="560"/>
      <c r="Q256" s="274"/>
      <c r="R256" s="353"/>
      <c r="S256" s="37"/>
      <c r="T256" s="37"/>
    </row>
    <row r="257" spans="1:20" ht="12.75">
      <c r="A257" s="16" t="s">
        <v>279</v>
      </c>
      <c r="B257" s="1"/>
      <c r="C257" s="1"/>
      <c r="D257" s="1"/>
      <c r="E257" s="1"/>
      <c r="F257" s="1">
        <v>5</v>
      </c>
      <c r="G257" s="1"/>
      <c r="H257" s="1"/>
      <c r="I257" s="1"/>
      <c r="J257" s="87" t="s">
        <v>375</v>
      </c>
      <c r="K257" s="76">
        <v>4</v>
      </c>
      <c r="L257" s="76" t="s">
        <v>1</v>
      </c>
      <c r="M257" s="76"/>
      <c r="N257" s="479">
        <f aca="true" t="shared" si="18" ref="N257:Q259">N258</f>
        <v>0</v>
      </c>
      <c r="O257" s="145">
        <f t="shared" si="18"/>
        <v>0</v>
      </c>
      <c r="P257" s="555">
        <f t="shared" si="18"/>
        <v>30000</v>
      </c>
      <c r="Q257" s="281">
        <f t="shared" si="18"/>
        <v>0</v>
      </c>
      <c r="R257" s="350">
        <f>Q257/P257</f>
        <v>0</v>
      </c>
      <c r="S257" s="3"/>
      <c r="T257" s="3"/>
    </row>
    <row r="258" spans="1:20" ht="12.75">
      <c r="A258" s="16" t="s">
        <v>279</v>
      </c>
      <c r="B258" s="1"/>
      <c r="C258" s="1"/>
      <c r="D258" s="1"/>
      <c r="E258" s="1"/>
      <c r="F258" s="1">
        <v>5</v>
      </c>
      <c r="G258" s="1"/>
      <c r="H258" s="1"/>
      <c r="I258" s="1"/>
      <c r="J258" s="87" t="s">
        <v>375</v>
      </c>
      <c r="K258" s="77">
        <v>42</v>
      </c>
      <c r="L258" s="669" t="s">
        <v>28</v>
      </c>
      <c r="M258" s="670"/>
      <c r="N258" s="490">
        <f t="shared" si="18"/>
        <v>0</v>
      </c>
      <c r="O258" s="304">
        <f t="shared" si="18"/>
        <v>0</v>
      </c>
      <c r="P258" s="561">
        <f t="shared" si="18"/>
        <v>30000</v>
      </c>
      <c r="Q258" s="285">
        <f t="shared" si="18"/>
        <v>0</v>
      </c>
      <c r="R258" s="350">
        <f>Q258/P258</f>
        <v>0</v>
      </c>
      <c r="S258" s="3"/>
      <c r="T258" s="3"/>
    </row>
    <row r="259" spans="1:20" ht="12.75">
      <c r="A259" s="16" t="s">
        <v>279</v>
      </c>
      <c r="B259" s="3"/>
      <c r="C259" s="3"/>
      <c r="D259" s="3"/>
      <c r="E259" s="3"/>
      <c r="F259" s="3">
        <v>5</v>
      </c>
      <c r="G259" s="3"/>
      <c r="H259" s="3"/>
      <c r="I259" s="3"/>
      <c r="J259" s="87" t="s">
        <v>375</v>
      </c>
      <c r="K259" s="206">
        <v>421</v>
      </c>
      <c r="L259" s="651" t="s">
        <v>13</v>
      </c>
      <c r="M259" s="652"/>
      <c r="N259" s="491">
        <f t="shared" si="18"/>
        <v>0</v>
      </c>
      <c r="O259" s="305">
        <f t="shared" si="18"/>
        <v>0</v>
      </c>
      <c r="P259" s="562">
        <f t="shared" si="18"/>
        <v>30000</v>
      </c>
      <c r="Q259" s="240">
        <f t="shared" si="18"/>
        <v>0</v>
      </c>
      <c r="R259" s="350">
        <f>Q259/P259</f>
        <v>0</v>
      </c>
      <c r="S259" s="3"/>
      <c r="T259" s="3"/>
    </row>
    <row r="260" spans="1:20" ht="12.75">
      <c r="A260" s="16" t="s">
        <v>279</v>
      </c>
      <c r="B260" s="1"/>
      <c r="C260" s="1"/>
      <c r="D260" s="1"/>
      <c r="E260" s="1"/>
      <c r="F260" s="1">
        <v>5</v>
      </c>
      <c r="G260" s="1"/>
      <c r="H260" s="1"/>
      <c r="I260" s="1"/>
      <c r="J260" s="87" t="s">
        <v>375</v>
      </c>
      <c r="K260" s="21">
        <v>4212</v>
      </c>
      <c r="L260" s="649" t="s">
        <v>280</v>
      </c>
      <c r="M260" s="650"/>
      <c r="N260" s="294">
        <v>0</v>
      </c>
      <c r="O260" s="24">
        <v>0</v>
      </c>
      <c r="P260" s="536">
        <v>30000</v>
      </c>
      <c r="Q260" s="268">
        <v>0</v>
      </c>
      <c r="R260" s="350">
        <f>Q260/P260</f>
        <v>0</v>
      </c>
      <c r="S260" s="3"/>
      <c r="T260" s="3"/>
    </row>
    <row r="261" spans="1:20" ht="12.75">
      <c r="A261" s="43"/>
      <c r="B261" s="8"/>
      <c r="C261" s="8"/>
      <c r="D261" s="8"/>
      <c r="E261" s="8"/>
      <c r="F261" s="8"/>
      <c r="G261" s="8"/>
      <c r="H261" s="8"/>
      <c r="I261" s="8"/>
      <c r="J261" s="90"/>
      <c r="K261" s="54"/>
      <c r="L261" s="658" t="s">
        <v>203</v>
      </c>
      <c r="M261" s="691"/>
      <c r="N261" s="492">
        <f>N257</f>
        <v>0</v>
      </c>
      <c r="O261" s="293">
        <f>O257</f>
        <v>0</v>
      </c>
      <c r="P261" s="546">
        <f>P257</f>
        <v>30000</v>
      </c>
      <c r="Q261" s="234">
        <f>Q257</f>
        <v>0</v>
      </c>
      <c r="R261" s="338">
        <f>Q261/P261</f>
        <v>0</v>
      </c>
      <c r="S261" s="3"/>
      <c r="T261" s="3"/>
    </row>
    <row r="262" spans="1:20" ht="12.75">
      <c r="A262" s="16"/>
      <c r="B262" s="1"/>
      <c r="C262" s="1"/>
      <c r="D262" s="1"/>
      <c r="E262" s="1"/>
      <c r="F262" s="1"/>
      <c r="G262" s="1"/>
      <c r="H262" s="1"/>
      <c r="I262" s="1"/>
      <c r="J262" s="96"/>
      <c r="K262" s="38"/>
      <c r="L262" s="38"/>
      <c r="M262" s="38"/>
      <c r="N262" s="461"/>
      <c r="O262" s="290"/>
      <c r="P262" s="541"/>
      <c r="Q262" s="229"/>
      <c r="R262" s="328"/>
      <c r="S262" s="3"/>
      <c r="T262" s="3"/>
    </row>
    <row r="263" spans="1:20" ht="12.75">
      <c r="A263" s="16"/>
      <c r="B263" s="1"/>
      <c r="C263" s="1"/>
      <c r="D263" s="1"/>
      <c r="E263" s="1"/>
      <c r="F263" s="1"/>
      <c r="G263" s="1"/>
      <c r="H263" s="1"/>
      <c r="I263" s="1"/>
      <c r="J263" s="96"/>
      <c r="K263" s="38"/>
      <c r="L263" s="38"/>
      <c r="M263" s="38"/>
      <c r="N263" s="461"/>
      <c r="O263" s="290"/>
      <c r="P263" s="541"/>
      <c r="Q263" s="229"/>
      <c r="R263" s="328"/>
      <c r="S263" s="3"/>
      <c r="T263" s="3"/>
    </row>
    <row r="264" spans="1:20" ht="12.75">
      <c r="A264" s="17" t="s">
        <v>285</v>
      </c>
      <c r="B264" s="5"/>
      <c r="C264" s="5"/>
      <c r="D264" s="5"/>
      <c r="E264" s="5"/>
      <c r="F264" s="5"/>
      <c r="G264" s="5"/>
      <c r="H264" s="5"/>
      <c r="I264" s="5"/>
      <c r="J264" s="97"/>
      <c r="K264" s="52" t="s">
        <v>282</v>
      </c>
      <c r="L264" s="51" t="s">
        <v>283</v>
      </c>
      <c r="M264" s="74"/>
      <c r="N264" s="478"/>
      <c r="O264" s="102"/>
      <c r="P264" s="545"/>
      <c r="Q264" s="233"/>
      <c r="R264" s="335"/>
      <c r="S264" s="3"/>
      <c r="T264" s="3"/>
    </row>
    <row r="265" spans="1:20" ht="12.75">
      <c r="A265" s="17"/>
      <c r="B265" s="5"/>
      <c r="C265" s="5"/>
      <c r="D265" s="5"/>
      <c r="E265" s="5"/>
      <c r="F265" s="5"/>
      <c r="G265" s="5"/>
      <c r="H265" s="5"/>
      <c r="I265" s="5"/>
      <c r="J265" s="97"/>
      <c r="K265" s="50" t="s">
        <v>22</v>
      </c>
      <c r="L265" s="5" t="s">
        <v>56</v>
      </c>
      <c r="M265" s="5"/>
      <c r="N265" s="444"/>
      <c r="O265" s="121"/>
      <c r="P265" s="18"/>
      <c r="Q265" s="272"/>
      <c r="R265" s="321"/>
      <c r="S265" s="3"/>
      <c r="T265" s="3"/>
    </row>
    <row r="266" spans="1:20" ht="12.75">
      <c r="A266" s="16" t="s">
        <v>229</v>
      </c>
      <c r="B266" s="1">
        <v>1</v>
      </c>
      <c r="C266" s="1"/>
      <c r="D266" s="1">
        <v>3</v>
      </c>
      <c r="E266" s="1"/>
      <c r="F266" s="1"/>
      <c r="G266" s="1"/>
      <c r="H266" s="1"/>
      <c r="I266" s="1"/>
      <c r="J266" s="98">
        <v>133</v>
      </c>
      <c r="K266" s="76">
        <v>4</v>
      </c>
      <c r="L266" s="76" t="s">
        <v>27</v>
      </c>
      <c r="M266" s="76"/>
      <c r="N266" s="479">
        <f aca="true" t="shared" si="19" ref="N266:Q268">N267</f>
        <v>0</v>
      </c>
      <c r="O266" s="211">
        <f t="shared" si="19"/>
        <v>10000</v>
      </c>
      <c r="P266" s="554">
        <f t="shared" si="19"/>
        <v>40000</v>
      </c>
      <c r="Q266" s="237">
        <f t="shared" si="19"/>
        <v>37500</v>
      </c>
      <c r="R266" s="347">
        <f>Q266/P266</f>
        <v>0.9375</v>
      </c>
      <c r="S266" s="3"/>
      <c r="T266" s="3"/>
    </row>
    <row r="267" spans="1:20" ht="12.75">
      <c r="A267" s="16" t="s">
        <v>229</v>
      </c>
      <c r="B267" s="1">
        <v>1</v>
      </c>
      <c r="C267" s="1"/>
      <c r="D267" s="1">
        <v>3</v>
      </c>
      <c r="E267" s="1"/>
      <c r="F267" s="1"/>
      <c r="G267" s="1"/>
      <c r="H267" s="1"/>
      <c r="I267" s="1"/>
      <c r="J267" s="98">
        <v>133</v>
      </c>
      <c r="K267" s="89">
        <v>42</v>
      </c>
      <c r="L267" s="669" t="s">
        <v>28</v>
      </c>
      <c r="M267" s="665"/>
      <c r="N267" s="487">
        <f t="shared" si="19"/>
        <v>0</v>
      </c>
      <c r="O267" s="211">
        <f t="shared" si="19"/>
        <v>10000</v>
      </c>
      <c r="P267" s="555">
        <f t="shared" si="19"/>
        <v>40000</v>
      </c>
      <c r="Q267" s="281">
        <f t="shared" si="19"/>
        <v>37500</v>
      </c>
      <c r="R267" s="347">
        <f>Q267/P267</f>
        <v>0.9375</v>
      </c>
      <c r="S267" s="3"/>
      <c r="T267" s="3"/>
    </row>
    <row r="268" spans="1:20" ht="12.75">
      <c r="A268" s="16" t="s">
        <v>229</v>
      </c>
      <c r="B268" s="1">
        <v>1</v>
      </c>
      <c r="C268" s="1"/>
      <c r="D268" s="1">
        <v>3</v>
      </c>
      <c r="E268" s="1"/>
      <c r="F268" s="1"/>
      <c r="G268" s="1"/>
      <c r="H268" s="1"/>
      <c r="I268" s="1"/>
      <c r="J268" s="98">
        <v>133</v>
      </c>
      <c r="K268" s="88">
        <v>426</v>
      </c>
      <c r="L268" s="653" t="s">
        <v>30</v>
      </c>
      <c r="M268" s="661"/>
      <c r="N268" s="484">
        <f t="shared" si="19"/>
        <v>0</v>
      </c>
      <c r="O268" s="211">
        <f t="shared" si="19"/>
        <v>10000</v>
      </c>
      <c r="P268" s="554">
        <f t="shared" si="19"/>
        <v>40000</v>
      </c>
      <c r="Q268" s="237">
        <f t="shared" si="19"/>
        <v>37500</v>
      </c>
      <c r="R268" s="347">
        <f>Q268/P268</f>
        <v>0.9375</v>
      </c>
      <c r="S268" s="3"/>
      <c r="T268" s="3"/>
    </row>
    <row r="269" spans="1:20" ht="12.75">
      <c r="A269" s="16" t="s">
        <v>229</v>
      </c>
      <c r="B269" s="1">
        <v>1</v>
      </c>
      <c r="C269" s="1"/>
      <c r="D269" s="1">
        <v>3</v>
      </c>
      <c r="E269" s="1"/>
      <c r="F269" s="1"/>
      <c r="G269" s="1"/>
      <c r="H269" s="1"/>
      <c r="I269" s="1"/>
      <c r="J269" s="99">
        <v>133</v>
      </c>
      <c r="K269" s="89">
        <v>4263</v>
      </c>
      <c r="L269" s="669" t="s">
        <v>284</v>
      </c>
      <c r="M269" s="665"/>
      <c r="N269" s="487">
        <v>0</v>
      </c>
      <c r="O269" s="211">
        <v>10000</v>
      </c>
      <c r="P269" s="555">
        <v>40000</v>
      </c>
      <c r="Q269" s="281">
        <v>37500</v>
      </c>
      <c r="R269" s="347">
        <f>Q269/P269</f>
        <v>0.9375</v>
      </c>
      <c r="S269" s="3"/>
      <c r="T269" s="3"/>
    </row>
    <row r="270" spans="1:20" ht="12.75">
      <c r="A270" s="43"/>
      <c r="B270" s="8"/>
      <c r="C270" s="8"/>
      <c r="D270" s="8"/>
      <c r="E270" s="8"/>
      <c r="F270" s="8"/>
      <c r="G270" s="8"/>
      <c r="H270" s="8"/>
      <c r="I270" s="8"/>
      <c r="J270" s="8"/>
      <c r="K270" s="217"/>
      <c r="L270" s="658" t="s">
        <v>203</v>
      </c>
      <c r="M270" s="691"/>
      <c r="N270" s="492">
        <f>N266</f>
        <v>0</v>
      </c>
      <c r="O270" s="293">
        <f>O266</f>
        <v>10000</v>
      </c>
      <c r="P270" s="546">
        <f>P266</f>
        <v>40000</v>
      </c>
      <c r="Q270" s="234">
        <f>Q266</f>
        <v>37500</v>
      </c>
      <c r="R270" s="338">
        <f>Q270/P270</f>
        <v>0.9375</v>
      </c>
      <c r="S270" s="3"/>
      <c r="T270" s="3"/>
    </row>
    <row r="271" spans="1:2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8"/>
      <c r="L271" s="38"/>
      <c r="M271" s="38"/>
      <c r="N271" s="461"/>
      <c r="O271" s="290"/>
      <c r="P271" s="541"/>
      <c r="Q271" s="229"/>
      <c r="R271" s="328"/>
      <c r="S271" s="3"/>
      <c r="T271" s="3"/>
    </row>
    <row r="272" spans="1:20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00" t="s">
        <v>286</v>
      </c>
      <c r="L272" s="101" t="s">
        <v>398</v>
      </c>
      <c r="M272" s="101"/>
      <c r="N272" s="478"/>
      <c r="O272" s="102"/>
      <c r="P272" s="545"/>
      <c r="Q272" s="233"/>
      <c r="R272" s="335"/>
      <c r="S272" s="3"/>
      <c r="T272" s="3"/>
    </row>
    <row r="273" spans="1:20" ht="12.75">
      <c r="A273" s="17"/>
      <c r="B273" s="5"/>
      <c r="C273" s="5"/>
      <c r="D273" s="5"/>
      <c r="E273" s="5"/>
      <c r="F273" s="5"/>
      <c r="G273" s="5"/>
      <c r="H273" s="5"/>
      <c r="I273" s="5"/>
      <c r="J273" s="5"/>
      <c r="K273" s="50" t="s">
        <v>25</v>
      </c>
      <c r="L273" s="677" t="s">
        <v>57</v>
      </c>
      <c r="M273" s="692"/>
      <c r="N273" s="493"/>
      <c r="O273" s="121"/>
      <c r="P273" s="542"/>
      <c r="Q273" s="230"/>
      <c r="R273" s="330"/>
      <c r="S273" s="3"/>
      <c r="T273" s="3"/>
    </row>
    <row r="274" spans="1:20" ht="12.75">
      <c r="A274" s="17" t="s">
        <v>287</v>
      </c>
      <c r="B274" s="17"/>
      <c r="C274" s="17"/>
      <c r="D274" s="17"/>
      <c r="E274" s="17"/>
      <c r="F274" s="17"/>
      <c r="G274" s="17"/>
      <c r="H274" s="17"/>
      <c r="I274" s="17"/>
      <c r="J274" s="17">
        <v>300</v>
      </c>
      <c r="K274" s="59" t="s">
        <v>194</v>
      </c>
      <c r="L274" s="59"/>
      <c r="M274" s="59"/>
      <c r="N274" s="451"/>
      <c r="O274" s="102"/>
      <c r="P274" s="560"/>
      <c r="Q274" s="274"/>
      <c r="R274" s="354"/>
      <c r="S274" s="3"/>
      <c r="T274" s="3"/>
    </row>
    <row r="275" spans="1:20" ht="12.75">
      <c r="A275" s="16" t="s">
        <v>288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103" t="s">
        <v>399</v>
      </c>
      <c r="K275" s="76">
        <v>3</v>
      </c>
      <c r="L275" s="76" t="s">
        <v>0</v>
      </c>
      <c r="M275" s="76"/>
      <c r="N275" s="479">
        <f aca="true" t="shared" si="20" ref="N275:Q277">N276</f>
        <v>85000</v>
      </c>
      <c r="O275" s="211">
        <f t="shared" si="20"/>
        <v>200000</v>
      </c>
      <c r="P275" s="554">
        <f t="shared" si="20"/>
        <v>200000</v>
      </c>
      <c r="Q275" s="237">
        <f t="shared" si="20"/>
        <v>80000</v>
      </c>
      <c r="R275" s="347">
        <f>Q275/P275</f>
        <v>0.4</v>
      </c>
      <c r="S275" s="3"/>
      <c r="T275" s="3"/>
    </row>
    <row r="276" spans="1:20" ht="12.75">
      <c r="A276" s="16" t="s">
        <v>288</v>
      </c>
      <c r="B276" s="1">
        <v>1</v>
      </c>
      <c r="C276" s="1"/>
      <c r="D276" s="1">
        <v>3</v>
      </c>
      <c r="E276" s="1"/>
      <c r="F276" s="1"/>
      <c r="G276" s="1"/>
      <c r="H276" s="1"/>
      <c r="I276" s="1"/>
      <c r="J276" s="103" t="s">
        <v>399</v>
      </c>
      <c r="K276" s="89">
        <v>38</v>
      </c>
      <c r="L276" s="669" t="s">
        <v>105</v>
      </c>
      <c r="M276" s="665"/>
      <c r="N276" s="487">
        <f t="shared" si="20"/>
        <v>85000</v>
      </c>
      <c r="O276" s="211">
        <f t="shared" si="20"/>
        <v>200000</v>
      </c>
      <c r="P276" s="555">
        <f t="shared" si="20"/>
        <v>200000</v>
      </c>
      <c r="Q276" s="281">
        <f t="shared" si="20"/>
        <v>80000</v>
      </c>
      <c r="R276" s="347">
        <f>Q276/P276</f>
        <v>0.4</v>
      </c>
      <c r="S276" s="3"/>
      <c r="T276" s="3"/>
    </row>
    <row r="277" spans="1:20" ht="12.75">
      <c r="A277" s="16" t="s">
        <v>288</v>
      </c>
      <c r="B277" s="1">
        <v>1</v>
      </c>
      <c r="C277" s="1"/>
      <c r="D277" s="1">
        <v>3</v>
      </c>
      <c r="E277" s="1"/>
      <c r="F277" s="1"/>
      <c r="G277" s="1"/>
      <c r="H277" s="1"/>
      <c r="I277" s="1"/>
      <c r="J277" s="103" t="s">
        <v>399</v>
      </c>
      <c r="K277" s="88">
        <v>381</v>
      </c>
      <c r="L277" s="653" t="s">
        <v>12</v>
      </c>
      <c r="M277" s="661"/>
      <c r="N277" s="484">
        <f t="shared" si="20"/>
        <v>85000</v>
      </c>
      <c r="O277" s="211">
        <f t="shared" si="20"/>
        <v>200000</v>
      </c>
      <c r="P277" s="554">
        <f t="shared" si="20"/>
        <v>200000</v>
      </c>
      <c r="Q277" s="237">
        <f t="shared" si="20"/>
        <v>80000</v>
      </c>
      <c r="R277" s="347">
        <f>Q277/P277</f>
        <v>0.4</v>
      </c>
      <c r="S277" s="3"/>
      <c r="T277" s="3"/>
    </row>
    <row r="278" spans="1:20" ht="12.75">
      <c r="A278" s="16" t="s">
        <v>288</v>
      </c>
      <c r="B278" s="1">
        <v>1</v>
      </c>
      <c r="C278" s="1"/>
      <c r="D278" s="1">
        <v>3</v>
      </c>
      <c r="E278" s="1"/>
      <c r="F278" s="1"/>
      <c r="G278" s="1"/>
      <c r="H278" s="1"/>
      <c r="I278" s="1"/>
      <c r="J278" s="103" t="s">
        <v>399</v>
      </c>
      <c r="K278" s="89">
        <v>3811</v>
      </c>
      <c r="L278" s="669" t="s">
        <v>97</v>
      </c>
      <c r="M278" s="665"/>
      <c r="N278" s="487">
        <v>85000</v>
      </c>
      <c r="O278" s="211">
        <v>200000</v>
      </c>
      <c r="P278" s="555">
        <v>200000</v>
      </c>
      <c r="Q278" s="281">
        <v>80000</v>
      </c>
      <c r="R278" s="347">
        <f>Q278/P278</f>
        <v>0.4</v>
      </c>
      <c r="S278" s="3"/>
      <c r="T278" s="3"/>
    </row>
    <row r="279" spans="1:20" ht="12.75">
      <c r="A279" s="43"/>
      <c r="B279" s="8"/>
      <c r="C279" s="8"/>
      <c r="D279" s="8"/>
      <c r="E279" s="8"/>
      <c r="F279" s="8"/>
      <c r="G279" s="8"/>
      <c r="H279" s="8"/>
      <c r="I279" s="8"/>
      <c r="J279" s="8"/>
      <c r="K279" s="53"/>
      <c r="L279" s="658" t="s">
        <v>203</v>
      </c>
      <c r="M279" s="659"/>
      <c r="N279" s="474">
        <f>N275</f>
        <v>85000</v>
      </c>
      <c r="O279" s="293">
        <f>O275</f>
        <v>200000</v>
      </c>
      <c r="P279" s="546">
        <f>P275</f>
        <v>200000</v>
      </c>
      <c r="Q279" s="234">
        <f>Q275</f>
        <v>80000</v>
      </c>
      <c r="R279" s="343">
        <f>Q279/P279</f>
        <v>0.4</v>
      </c>
      <c r="S279" s="3"/>
      <c r="T279" s="3"/>
    </row>
    <row r="280" spans="1:2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86"/>
      <c r="L280" s="86"/>
      <c r="M280" s="86"/>
      <c r="N280" s="488"/>
      <c r="O280" s="303"/>
      <c r="P280" s="557"/>
      <c r="Q280" s="239"/>
      <c r="R280" s="348"/>
      <c r="S280" s="3"/>
      <c r="T280" s="3"/>
    </row>
    <row r="281" spans="1:20" ht="12.75">
      <c r="A281" s="17" t="s">
        <v>295</v>
      </c>
      <c r="B281" s="5"/>
      <c r="C281" s="5"/>
      <c r="D281" s="5"/>
      <c r="E281" s="5"/>
      <c r="F281" s="5"/>
      <c r="G281" s="5"/>
      <c r="H281" s="5"/>
      <c r="I281" s="5"/>
      <c r="J281" s="5">
        <v>321</v>
      </c>
      <c r="K281" s="50" t="s">
        <v>55</v>
      </c>
      <c r="L281" s="50" t="s">
        <v>58</v>
      </c>
      <c r="M281" s="5"/>
      <c r="N281" s="444"/>
      <c r="O281" s="121"/>
      <c r="P281" s="18"/>
      <c r="Q281" s="272"/>
      <c r="R281" s="321"/>
      <c r="S281" s="3"/>
      <c r="T281" s="3"/>
    </row>
    <row r="282" spans="1:20" ht="12.75">
      <c r="A282" s="16" t="s">
        <v>295</v>
      </c>
      <c r="B282" s="1">
        <v>1</v>
      </c>
      <c r="C282" s="1"/>
      <c r="D282" s="1">
        <v>3</v>
      </c>
      <c r="E282" s="1"/>
      <c r="F282" s="1">
        <v>5</v>
      </c>
      <c r="G282" s="1"/>
      <c r="H282" s="1"/>
      <c r="I282" s="1"/>
      <c r="J282" s="1">
        <v>321</v>
      </c>
      <c r="K282" s="76">
        <v>3</v>
      </c>
      <c r="L282" s="653" t="s">
        <v>0</v>
      </c>
      <c r="M282" s="654"/>
      <c r="N282" s="483">
        <f>N283+N287</f>
        <v>1250</v>
      </c>
      <c r="O282" s="211">
        <f>O283+O287</f>
        <v>15000</v>
      </c>
      <c r="P282" s="554">
        <f>P283+P287</f>
        <v>15000</v>
      </c>
      <c r="Q282" s="237">
        <f>Q283+Q287</f>
        <v>3875</v>
      </c>
      <c r="R282" s="347">
        <f>Q282/P282</f>
        <v>0.25833333333333336</v>
      </c>
      <c r="S282" s="3"/>
      <c r="T282" s="3"/>
    </row>
    <row r="283" spans="1:20" ht="12.75">
      <c r="A283" s="16" t="s">
        <v>295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77">
        <v>32</v>
      </c>
      <c r="L283" s="78" t="s">
        <v>5</v>
      </c>
      <c r="M283" s="79"/>
      <c r="N283" s="480">
        <f>N284</f>
        <v>1250</v>
      </c>
      <c r="O283" s="211">
        <f>O284</f>
        <v>10000</v>
      </c>
      <c r="P283" s="555">
        <f>P284</f>
        <v>10000</v>
      </c>
      <c r="Q283" s="281">
        <f>Q284</f>
        <v>3875</v>
      </c>
      <c r="R283" s="347">
        <f aca="true" t="shared" si="21" ref="R283:R294">Q283/P283</f>
        <v>0.3875</v>
      </c>
      <c r="S283" s="3"/>
      <c r="T283" s="3"/>
    </row>
    <row r="284" spans="1:20" ht="12.75">
      <c r="A284" s="16" t="s">
        <v>295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88">
        <v>323</v>
      </c>
      <c r="L284" s="207" t="s">
        <v>7</v>
      </c>
      <c r="M284" s="208"/>
      <c r="N284" s="484">
        <f>N285+N286</f>
        <v>1250</v>
      </c>
      <c r="O284" s="211">
        <f>O285+O286</f>
        <v>10000</v>
      </c>
      <c r="P284" s="554">
        <f>P285+P286</f>
        <v>10000</v>
      </c>
      <c r="Q284" s="237">
        <f>Q285+Q286</f>
        <v>3875</v>
      </c>
      <c r="R284" s="347">
        <f t="shared" si="21"/>
        <v>0.3875</v>
      </c>
      <c r="S284" s="3"/>
      <c r="T284" s="3"/>
    </row>
    <row r="285" spans="1:20" ht="12.75" hidden="1">
      <c r="A285" s="16" t="s">
        <v>295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77">
        <v>3237</v>
      </c>
      <c r="L285" s="77" t="s">
        <v>98</v>
      </c>
      <c r="M285" s="77"/>
      <c r="N285" s="485">
        <v>0</v>
      </c>
      <c r="O285" s="211">
        <v>0</v>
      </c>
      <c r="P285" s="555">
        <v>0</v>
      </c>
      <c r="Q285" s="281">
        <v>0</v>
      </c>
      <c r="R285" s="347" t="e">
        <f t="shared" si="21"/>
        <v>#DIV/0!</v>
      </c>
      <c r="S285" s="3"/>
      <c r="T285" s="3"/>
    </row>
    <row r="286" spans="1:20" ht="12.75">
      <c r="A286" s="16" t="s">
        <v>295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77">
        <v>3237</v>
      </c>
      <c r="L286" s="77" t="s">
        <v>147</v>
      </c>
      <c r="M286" s="77"/>
      <c r="N286" s="485">
        <v>1250</v>
      </c>
      <c r="O286" s="211">
        <v>10000</v>
      </c>
      <c r="P286" s="555">
        <v>10000</v>
      </c>
      <c r="Q286" s="281">
        <v>3875</v>
      </c>
      <c r="R286" s="347">
        <f t="shared" si="21"/>
        <v>0.3875</v>
      </c>
      <c r="S286" s="3"/>
      <c r="T286" s="3"/>
    </row>
    <row r="287" spans="1:20" ht="12.75">
      <c r="A287" s="16" t="s">
        <v>295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321</v>
      </c>
      <c r="K287" s="105">
        <v>38</v>
      </c>
      <c r="L287" s="106" t="s">
        <v>105</v>
      </c>
      <c r="M287" s="79"/>
      <c r="N287" s="480">
        <f aca="true" t="shared" si="22" ref="N287:Q288">N288</f>
        <v>0</v>
      </c>
      <c r="O287" s="211">
        <f t="shared" si="22"/>
        <v>5000</v>
      </c>
      <c r="P287" s="555">
        <f t="shared" si="22"/>
        <v>5000</v>
      </c>
      <c r="Q287" s="281">
        <f t="shared" si="22"/>
        <v>0</v>
      </c>
      <c r="R287" s="347">
        <f t="shared" si="21"/>
        <v>0</v>
      </c>
      <c r="S287" s="3"/>
      <c r="T287" s="3"/>
    </row>
    <row r="288" spans="1:20" ht="12.75">
      <c r="A288" s="16" t="s">
        <v>295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321</v>
      </c>
      <c r="K288" s="209">
        <v>381</v>
      </c>
      <c r="L288" s="653" t="s">
        <v>12</v>
      </c>
      <c r="M288" s="661"/>
      <c r="N288" s="484">
        <f t="shared" si="22"/>
        <v>0</v>
      </c>
      <c r="O288" s="211">
        <f t="shared" si="22"/>
        <v>5000</v>
      </c>
      <c r="P288" s="554">
        <f t="shared" si="22"/>
        <v>5000</v>
      </c>
      <c r="Q288" s="237">
        <f t="shared" si="22"/>
        <v>0</v>
      </c>
      <c r="R288" s="347">
        <f t="shared" si="21"/>
        <v>0</v>
      </c>
      <c r="S288" s="3"/>
      <c r="T288" s="3"/>
    </row>
    <row r="289" spans="1:20" ht="12.75">
      <c r="A289" s="16" t="s">
        <v>295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321</v>
      </c>
      <c r="K289" s="105">
        <v>3811</v>
      </c>
      <c r="L289" s="106" t="s">
        <v>139</v>
      </c>
      <c r="M289" s="107"/>
      <c r="N289" s="490">
        <v>0</v>
      </c>
      <c r="O289" s="211">
        <v>5000</v>
      </c>
      <c r="P289" s="555">
        <v>5000</v>
      </c>
      <c r="Q289" s="281">
        <v>0</v>
      </c>
      <c r="R289" s="347">
        <f t="shared" si="21"/>
        <v>0</v>
      </c>
      <c r="S289" s="3"/>
      <c r="T289" s="3"/>
    </row>
    <row r="290" spans="1:20" ht="12.75">
      <c r="A290" s="16" t="s">
        <v>295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220</v>
      </c>
      <c r="K290" s="76">
        <v>4</v>
      </c>
      <c r="L290" s="653" t="s">
        <v>1</v>
      </c>
      <c r="M290" s="654"/>
      <c r="N290" s="483">
        <f aca="true" t="shared" si="23" ref="N290:Q291">N291</f>
        <v>0</v>
      </c>
      <c r="O290" s="211">
        <f t="shared" si="23"/>
        <v>4500</v>
      </c>
      <c r="P290" s="555">
        <f t="shared" si="23"/>
        <v>4500</v>
      </c>
      <c r="Q290" s="281">
        <f t="shared" si="23"/>
        <v>0</v>
      </c>
      <c r="R290" s="347">
        <f t="shared" si="21"/>
        <v>0</v>
      </c>
      <c r="S290" s="3"/>
      <c r="T290" s="3"/>
    </row>
    <row r="291" spans="1:20" ht="12.75">
      <c r="A291" s="16" t="s">
        <v>295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77">
        <v>42</v>
      </c>
      <c r="L291" s="669" t="s">
        <v>28</v>
      </c>
      <c r="M291" s="665"/>
      <c r="N291" s="487">
        <f t="shared" si="23"/>
        <v>0</v>
      </c>
      <c r="O291" s="211">
        <f t="shared" si="23"/>
        <v>4500</v>
      </c>
      <c r="P291" s="555">
        <f t="shared" si="23"/>
        <v>4500</v>
      </c>
      <c r="Q291" s="281">
        <f t="shared" si="23"/>
        <v>0</v>
      </c>
      <c r="R291" s="347">
        <f t="shared" si="21"/>
        <v>0</v>
      </c>
      <c r="S291" s="3"/>
      <c r="T291" s="3"/>
    </row>
    <row r="292" spans="1:20" ht="12.75">
      <c r="A292" s="16" t="s">
        <v>295</v>
      </c>
      <c r="B292" s="1">
        <v>1</v>
      </c>
      <c r="C292" s="1"/>
      <c r="D292" s="1">
        <v>3</v>
      </c>
      <c r="E292" s="1"/>
      <c r="F292" s="1">
        <v>5</v>
      </c>
      <c r="G292" s="1"/>
      <c r="H292" s="1"/>
      <c r="I292" s="1"/>
      <c r="J292" s="1">
        <v>220</v>
      </c>
      <c r="K292" s="88">
        <v>422</v>
      </c>
      <c r="L292" s="653" t="s">
        <v>14</v>
      </c>
      <c r="M292" s="661"/>
      <c r="N292" s="484">
        <f>N293+N294</f>
        <v>0</v>
      </c>
      <c r="O292" s="211">
        <f>O293+O294</f>
        <v>4500</v>
      </c>
      <c r="P292" s="554">
        <f>P293+P294</f>
        <v>4500</v>
      </c>
      <c r="Q292" s="237">
        <f>Q293+Q294</f>
        <v>0</v>
      </c>
      <c r="R292" s="347">
        <f t="shared" si="21"/>
        <v>0</v>
      </c>
      <c r="S292" s="3"/>
      <c r="T292" s="3"/>
    </row>
    <row r="293" spans="1:20" ht="12.75" hidden="1">
      <c r="A293" s="16" t="s">
        <v>295</v>
      </c>
      <c r="B293" s="1">
        <v>1</v>
      </c>
      <c r="C293" s="1"/>
      <c r="D293" s="1">
        <v>3</v>
      </c>
      <c r="E293" s="1"/>
      <c r="F293" s="1">
        <v>5</v>
      </c>
      <c r="G293" s="1"/>
      <c r="H293" s="1"/>
      <c r="I293" s="1"/>
      <c r="J293" s="1">
        <v>220</v>
      </c>
      <c r="K293" s="77">
        <v>4223</v>
      </c>
      <c r="L293" s="669" t="s">
        <v>289</v>
      </c>
      <c r="M293" s="670"/>
      <c r="N293" s="480">
        <v>0</v>
      </c>
      <c r="O293" s="211">
        <v>0</v>
      </c>
      <c r="P293" s="555">
        <v>0</v>
      </c>
      <c r="Q293" s="281">
        <v>0</v>
      </c>
      <c r="R293" s="347" t="e">
        <f t="shared" si="21"/>
        <v>#DIV/0!</v>
      </c>
      <c r="S293" s="3"/>
      <c r="T293" s="3"/>
    </row>
    <row r="294" spans="1:20" ht="13.5" thickBot="1">
      <c r="A294" s="16" t="s">
        <v>295</v>
      </c>
      <c r="B294" s="1">
        <v>1</v>
      </c>
      <c r="C294" s="1"/>
      <c r="D294" s="1">
        <v>3</v>
      </c>
      <c r="E294" s="1"/>
      <c r="F294" s="1">
        <v>5</v>
      </c>
      <c r="G294" s="1"/>
      <c r="H294" s="1"/>
      <c r="I294" s="1"/>
      <c r="J294" s="1">
        <v>220</v>
      </c>
      <c r="K294" s="104">
        <v>4223</v>
      </c>
      <c r="L294" s="669" t="s">
        <v>290</v>
      </c>
      <c r="M294" s="670"/>
      <c r="N294" s="480">
        <v>0</v>
      </c>
      <c r="O294" s="211">
        <v>4500</v>
      </c>
      <c r="P294" s="555">
        <v>4500</v>
      </c>
      <c r="Q294" s="281">
        <v>0</v>
      </c>
      <c r="R294" s="347">
        <f t="shared" si="21"/>
        <v>0</v>
      </c>
      <c r="S294" s="3"/>
      <c r="T294" s="3"/>
    </row>
    <row r="295" spans="1:20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73"/>
      <c r="L295" s="73" t="s">
        <v>122</v>
      </c>
      <c r="M295" s="73"/>
      <c r="N295" s="477">
        <f>N282+N290</f>
        <v>1250</v>
      </c>
      <c r="O295" s="300">
        <f>O282+O290</f>
        <v>19500</v>
      </c>
      <c r="P295" s="553">
        <f>P282+P290</f>
        <v>19500</v>
      </c>
      <c r="Q295" s="236">
        <f>Q282+Q290</f>
        <v>3875</v>
      </c>
      <c r="R295" s="346">
        <f>Q295/P295</f>
        <v>0.1987179487179487</v>
      </c>
      <c r="S295" s="3"/>
      <c r="T295" s="3"/>
    </row>
    <row r="296" spans="1:2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92"/>
      <c r="L296" s="92"/>
      <c r="M296" s="92"/>
      <c r="N296" s="489"/>
      <c r="O296" s="301"/>
      <c r="P296" s="559"/>
      <c r="Q296" s="283"/>
      <c r="R296" s="352"/>
      <c r="S296" s="3"/>
      <c r="T296" s="3"/>
    </row>
    <row r="297" spans="1:20" ht="12.75">
      <c r="A297" s="17"/>
      <c r="B297" s="5"/>
      <c r="C297" s="5"/>
      <c r="D297" s="5"/>
      <c r="E297" s="5"/>
      <c r="F297" s="5"/>
      <c r="G297" s="5"/>
      <c r="H297" s="5"/>
      <c r="I297" s="5"/>
      <c r="J297" s="5"/>
      <c r="K297" s="52" t="s">
        <v>292</v>
      </c>
      <c r="L297" s="648" t="s">
        <v>291</v>
      </c>
      <c r="M297" s="648"/>
      <c r="N297" s="466"/>
      <c r="O297" s="102"/>
      <c r="P297" s="560"/>
      <c r="Q297" s="274"/>
      <c r="R297" s="353"/>
      <c r="S297" s="3"/>
      <c r="T297" s="3"/>
    </row>
    <row r="298" spans="1:20" ht="12.75">
      <c r="A298" s="17" t="s">
        <v>293</v>
      </c>
      <c r="B298" s="5"/>
      <c r="C298" s="5"/>
      <c r="D298" s="5"/>
      <c r="E298" s="5"/>
      <c r="F298" s="5"/>
      <c r="G298" s="5"/>
      <c r="H298" s="5"/>
      <c r="I298" s="5"/>
      <c r="J298" s="5">
        <v>451</v>
      </c>
      <c r="K298" s="50" t="s">
        <v>60</v>
      </c>
      <c r="L298" s="17" t="s">
        <v>59</v>
      </c>
      <c r="M298" s="50"/>
      <c r="N298" s="468"/>
      <c r="O298" s="121"/>
      <c r="P298" s="542"/>
      <c r="Q298" s="230"/>
      <c r="R298" s="330"/>
      <c r="S298" s="16"/>
      <c r="T298" s="16"/>
    </row>
    <row r="299" spans="1:20" ht="12.75">
      <c r="A299" s="16" t="s">
        <v>296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451</v>
      </c>
      <c r="K299" s="76">
        <v>3</v>
      </c>
      <c r="L299" s="76" t="s">
        <v>0</v>
      </c>
      <c r="M299" s="76"/>
      <c r="N299" s="479">
        <f aca="true" t="shared" si="24" ref="N299:Q300">N300</f>
        <v>12750</v>
      </c>
      <c r="O299" s="211">
        <f t="shared" si="24"/>
        <v>380000</v>
      </c>
      <c r="P299" s="554">
        <f t="shared" si="24"/>
        <v>430000</v>
      </c>
      <c r="Q299" s="237">
        <f t="shared" si="24"/>
        <v>114658</v>
      </c>
      <c r="R299" s="347">
        <f aca="true" t="shared" si="25" ref="R299:R304">Q299/P299</f>
        <v>0.266646511627907</v>
      </c>
      <c r="S299" s="3"/>
      <c r="T299" s="3"/>
    </row>
    <row r="300" spans="1:20" ht="12.75">
      <c r="A300" s="16" t="s">
        <v>296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77">
        <v>32</v>
      </c>
      <c r="L300" s="78" t="s">
        <v>5</v>
      </c>
      <c r="M300" s="79"/>
      <c r="N300" s="480">
        <f t="shared" si="24"/>
        <v>12750</v>
      </c>
      <c r="O300" s="211">
        <f t="shared" si="24"/>
        <v>380000</v>
      </c>
      <c r="P300" s="555">
        <f t="shared" si="24"/>
        <v>430000</v>
      </c>
      <c r="Q300" s="281">
        <f t="shared" si="24"/>
        <v>114658</v>
      </c>
      <c r="R300" s="347">
        <f t="shared" si="25"/>
        <v>0.266646511627907</v>
      </c>
      <c r="S300" s="3"/>
      <c r="T300" s="3"/>
    </row>
    <row r="301" spans="1:20" ht="12.75">
      <c r="A301" s="16" t="s">
        <v>296</v>
      </c>
      <c r="B301" s="1">
        <v>1</v>
      </c>
      <c r="C301" s="1"/>
      <c r="D301" s="1">
        <v>3</v>
      </c>
      <c r="E301" s="1"/>
      <c r="F301" s="1">
        <v>5</v>
      </c>
      <c r="G301" s="1"/>
      <c r="H301" s="1"/>
      <c r="I301" s="1"/>
      <c r="J301" s="1">
        <v>451</v>
      </c>
      <c r="K301" s="88">
        <v>323</v>
      </c>
      <c r="L301" s="207" t="s">
        <v>7</v>
      </c>
      <c r="M301" s="208"/>
      <c r="N301" s="484">
        <f>N302+N303</f>
        <v>12750</v>
      </c>
      <c r="O301" s="211">
        <f>O302+O303</f>
        <v>380000</v>
      </c>
      <c r="P301" s="554">
        <f>P302+P303</f>
        <v>430000</v>
      </c>
      <c r="Q301" s="237">
        <f>Q302+Q303</f>
        <v>114658</v>
      </c>
      <c r="R301" s="347">
        <f t="shared" si="25"/>
        <v>0.266646511627907</v>
      </c>
      <c r="S301" s="3"/>
      <c r="T301" s="3"/>
    </row>
    <row r="302" spans="1:20" ht="12.75" customHeight="1">
      <c r="A302" s="16" t="s">
        <v>296</v>
      </c>
      <c r="B302" s="1">
        <v>1</v>
      </c>
      <c r="C302" s="1"/>
      <c r="D302" s="1">
        <v>3</v>
      </c>
      <c r="E302" s="1"/>
      <c r="F302" s="1">
        <v>5</v>
      </c>
      <c r="G302" s="1"/>
      <c r="H302" s="1"/>
      <c r="I302" s="1"/>
      <c r="J302" s="1">
        <v>451</v>
      </c>
      <c r="K302" s="77">
        <v>3232</v>
      </c>
      <c r="L302" s="678" t="s">
        <v>537</v>
      </c>
      <c r="M302" s="679"/>
      <c r="N302" s="604">
        <v>12750</v>
      </c>
      <c r="O302" s="211">
        <v>350000</v>
      </c>
      <c r="P302" s="555">
        <v>400000</v>
      </c>
      <c r="Q302" s="281">
        <v>114658</v>
      </c>
      <c r="R302" s="347">
        <f t="shared" si="25"/>
        <v>0.286645</v>
      </c>
      <c r="S302" s="3"/>
      <c r="T302" s="3"/>
    </row>
    <row r="303" spans="1:20" ht="13.5" thickBot="1">
      <c r="A303" s="16" t="s">
        <v>296</v>
      </c>
      <c r="B303" s="1">
        <v>1</v>
      </c>
      <c r="C303" s="1"/>
      <c r="D303" s="1">
        <v>3</v>
      </c>
      <c r="E303" s="1"/>
      <c r="F303" s="1">
        <v>5</v>
      </c>
      <c r="G303" s="1"/>
      <c r="H303" s="1"/>
      <c r="I303" s="1"/>
      <c r="J303" s="1">
        <v>451</v>
      </c>
      <c r="K303" s="105">
        <v>3232</v>
      </c>
      <c r="L303" s="77" t="s">
        <v>175</v>
      </c>
      <c r="M303" s="105"/>
      <c r="N303" s="494">
        <v>0</v>
      </c>
      <c r="O303" s="306">
        <v>30000</v>
      </c>
      <c r="P303" s="561">
        <v>30000</v>
      </c>
      <c r="Q303" s="285">
        <v>0</v>
      </c>
      <c r="R303" s="347">
        <f t="shared" si="25"/>
        <v>0</v>
      </c>
      <c r="S303" s="3"/>
      <c r="T303" s="3"/>
    </row>
    <row r="304" spans="1:20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73"/>
      <c r="L304" s="73" t="s">
        <v>122</v>
      </c>
      <c r="M304" s="73"/>
      <c r="N304" s="477">
        <f>N299</f>
        <v>12750</v>
      </c>
      <c r="O304" s="300">
        <f>O299</f>
        <v>380000</v>
      </c>
      <c r="P304" s="553">
        <f>P299</f>
        <v>430000</v>
      </c>
      <c r="Q304" s="236">
        <f>Q299</f>
        <v>114658</v>
      </c>
      <c r="R304" s="346">
        <f t="shared" si="25"/>
        <v>0.266646511627907</v>
      </c>
      <c r="S304" s="3"/>
      <c r="T304" s="3"/>
    </row>
    <row r="305" spans="1:20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8"/>
      <c r="L305" s="38"/>
      <c r="M305" s="38"/>
      <c r="N305" s="461"/>
      <c r="O305" s="290"/>
      <c r="P305" s="541"/>
      <c r="Q305" s="229"/>
      <c r="R305" s="328"/>
      <c r="S305" s="3"/>
      <c r="T305" s="3"/>
    </row>
    <row r="306" spans="1:20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2" t="s">
        <v>25</v>
      </c>
      <c r="L306" s="59" t="s">
        <v>294</v>
      </c>
      <c r="M306" s="108"/>
      <c r="N306" s="478"/>
      <c r="O306" s="102"/>
      <c r="P306" s="545"/>
      <c r="Q306" s="233"/>
      <c r="R306" s="335"/>
      <c r="S306" s="3"/>
      <c r="T306" s="3"/>
    </row>
    <row r="307" spans="1:20" ht="12.75">
      <c r="A307" s="16" t="s">
        <v>297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560</v>
      </c>
      <c r="K307" s="76">
        <v>3</v>
      </c>
      <c r="L307" s="76" t="s">
        <v>0</v>
      </c>
      <c r="M307" s="76"/>
      <c r="N307" s="479">
        <f>N308</f>
        <v>203438</v>
      </c>
      <c r="O307" s="211">
        <f>O308</f>
        <v>492000</v>
      </c>
      <c r="P307" s="554">
        <f>P308</f>
        <v>492000</v>
      </c>
      <c r="Q307" s="237">
        <f>Q308</f>
        <v>218894</v>
      </c>
      <c r="R307" s="347">
        <f>Q307/P307</f>
        <v>0.4449065040650407</v>
      </c>
      <c r="S307" s="3"/>
      <c r="T307" s="3"/>
    </row>
    <row r="308" spans="1:20" ht="12.75">
      <c r="A308" s="16" t="s">
        <v>297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560</v>
      </c>
      <c r="K308" s="77">
        <v>32</v>
      </c>
      <c r="L308" s="78" t="s">
        <v>5</v>
      </c>
      <c r="M308" s="79"/>
      <c r="N308" s="480">
        <f>N311+N309</f>
        <v>203438</v>
      </c>
      <c r="O308" s="211">
        <f>O311+O309</f>
        <v>492000</v>
      </c>
      <c r="P308" s="555">
        <f>P311+P309</f>
        <v>492000</v>
      </c>
      <c r="Q308" s="281">
        <f>Q311+Q309</f>
        <v>218894</v>
      </c>
      <c r="R308" s="347">
        <f aca="true" t="shared" si="26" ref="R308:R318">Q308/P308</f>
        <v>0.4449065040650407</v>
      </c>
      <c r="S308" s="3"/>
      <c r="T308" s="3"/>
    </row>
    <row r="309" spans="1:20" ht="12.75">
      <c r="A309" s="16" t="s">
        <v>297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77">
        <v>322</v>
      </c>
      <c r="L309" s="78" t="s">
        <v>26</v>
      </c>
      <c r="M309" s="79"/>
      <c r="N309" s="480">
        <f>N310</f>
        <v>0</v>
      </c>
      <c r="O309" s="211">
        <f>O310</f>
        <v>10000</v>
      </c>
      <c r="P309" s="555">
        <f>P310</f>
        <v>10000</v>
      </c>
      <c r="Q309" s="281">
        <f>Q310</f>
        <v>0</v>
      </c>
      <c r="R309" s="347">
        <f t="shared" si="26"/>
        <v>0</v>
      </c>
      <c r="S309" s="3"/>
      <c r="T309" s="3"/>
    </row>
    <row r="310" spans="1:20" ht="12.75">
      <c r="A310" s="16" t="s">
        <v>297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77">
        <v>3225</v>
      </c>
      <c r="L310" s="78" t="s">
        <v>525</v>
      </c>
      <c r="M310" s="79"/>
      <c r="N310" s="480">
        <v>0</v>
      </c>
      <c r="O310" s="211">
        <v>10000</v>
      </c>
      <c r="P310" s="555">
        <v>10000</v>
      </c>
      <c r="Q310" s="281">
        <v>0</v>
      </c>
      <c r="R310" s="347">
        <f t="shared" si="26"/>
        <v>0</v>
      </c>
      <c r="S310" s="3"/>
      <c r="T310" s="3"/>
    </row>
    <row r="311" spans="1:20" ht="12.75">
      <c r="A311" s="16" t="s">
        <v>297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88">
        <v>323</v>
      </c>
      <c r="L311" s="207" t="s">
        <v>7</v>
      </c>
      <c r="M311" s="208"/>
      <c r="N311" s="484">
        <f>N312+N313+N314</f>
        <v>203438</v>
      </c>
      <c r="O311" s="211">
        <f>O312+O313+O314</f>
        <v>482000</v>
      </c>
      <c r="P311" s="554">
        <f>P312+P313+P314</f>
        <v>482000</v>
      </c>
      <c r="Q311" s="237">
        <f>Q312+Q313+Q314</f>
        <v>218894</v>
      </c>
      <c r="R311" s="347">
        <f t="shared" si="26"/>
        <v>0.45413692946058093</v>
      </c>
      <c r="S311" s="3"/>
      <c r="T311" s="3"/>
    </row>
    <row r="312" spans="1:20" ht="12.75">
      <c r="A312" s="16" t="s">
        <v>297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77">
        <v>3232</v>
      </c>
      <c r="L312" s="77" t="s">
        <v>100</v>
      </c>
      <c r="M312" s="77"/>
      <c r="N312" s="485">
        <v>0</v>
      </c>
      <c r="O312" s="211">
        <v>22000</v>
      </c>
      <c r="P312" s="555">
        <v>22000</v>
      </c>
      <c r="Q312" s="281">
        <v>0</v>
      </c>
      <c r="R312" s="347">
        <f t="shared" si="26"/>
        <v>0</v>
      </c>
      <c r="S312" s="3"/>
      <c r="T312" s="3"/>
    </row>
    <row r="313" spans="1:20" ht="12.75">
      <c r="A313" s="16" t="s">
        <v>297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105">
        <v>3232</v>
      </c>
      <c r="L313" s="77" t="s">
        <v>517</v>
      </c>
      <c r="M313" s="105"/>
      <c r="N313" s="494">
        <v>0</v>
      </c>
      <c r="O313" s="306">
        <v>10000</v>
      </c>
      <c r="P313" s="561">
        <v>10000</v>
      </c>
      <c r="Q313" s="285">
        <v>726</v>
      </c>
      <c r="R313" s="347">
        <f t="shared" si="26"/>
        <v>0.0726</v>
      </c>
      <c r="S313" s="3"/>
      <c r="T313" s="3"/>
    </row>
    <row r="314" spans="1:20" ht="12.75">
      <c r="A314" s="16" t="s">
        <v>297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105">
        <v>3232</v>
      </c>
      <c r="L314" s="77" t="s">
        <v>492</v>
      </c>
      <c r="M314" s="105"/>
      <c r="N314" s="494">
        <v>203438</v>
      </c>
      <c r="O314" s="306">
        <v>450000</v>
      </c>
      <c r="P314" s="561">
        <v>450000</v>
      </c>
      <c r="Q314" s="285">
        <v>218168</v>
      </c>
      <c r="R314" s="347">
        <f t="shared" si="26"/>
        <v>0.4848177777777778</v>
      </c>
      <c r="S314" s="3"/>
      <c r="T314" s="3"/>
    </row>
    <row r="315" spans="1:20" ht="12.75">
      <c r="A315" s="16" t="s">
        <v>297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05">
        <v>4</v>
      </c>
      <c r="L315" s="89" t="s">
        <v>27</v>
      </c>
      <c r="M315" s="105"/>
      <c r="N315" s="494">
        <f aca="true" t="shared" si="27" ref="N315:Q317">N316</f>
        <v>0</v>
      </c>
      <c r="O315" s="306">
        <f t="shared" si="27"/>
        <v>10000</v>
      </c>
      <c r="P315" s="561">
        <f t="shared" si="27"/>
        <v>10000</v>
      </c>
      <c r="Q315" s="285">
        <f t="shared" si="27"/>
        <v>0</v>
      </c>
      <c r="R315" s="347">
        <f t="shared" si="26"/>
        <v>0</v>
      </c>
      <c r="S315" s="3"/>
      <c r="T315" s="3"/>
    </row>
    <row r="316" spans="1:20" ht="12.75">
      <c r="A316" s="16" t="s">
        <v>297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560</v>
      </c>
      <c r="K316" s="77">
        <v>42</v>
      </c>
      <c r="L316" s="77" t="s">
        <v>29</v>
      </c>
      <c r="M316" s="77"/>
      <c r="N316" s="494">
        <f t="shared" si="27"/>
        <v>0</v>
      </c>
      <c r="O316" s="306">
        <f t="shared" si="27"/>
        <v>10000</v>
      </c>
      <c r="P316" s="561">
        <f t="shared" si="27"/>
        <v>10000</v>
      </c>
      <c r="Q316" s="285">
        <f t="shared" si="27"/>
        <v>0</v>
      </c>
      <c r="R316" s="347">
        <f t="shared" si="26"/>
        <v>0</v>
      </c>
      <c r="S316" s="3"/>
      <c r="T316" s="3"/>
    </row>
    <row r="317" spans="1:20" ht="12.75">
      <c r="A317" s="16" t="s">
        <v>297</v>
      </c>
      <c r="B317" s="1">
        <v>1</v>
      </c>
      <c r="C317" s="1"/>
      <c r="D317" s="1">
        <v>3</v>
      </c>
      <c r="E317" s="1"/>
      <c r="F317" s="1">
        <v>5</v>
      </c>
      <c r="G317" s="1"/>
      <c r="H317" s="1"/>
      <c r="I317" s="1"/>
      <c r="J317" s="1">
        <v>560</v>
      </c>
      <c r="K317" s="209">
        <v>421</v>
      </c>
      <c r="L317" s="209" t="s">
        <v>13</v>
      </c>
      <c r="M317" s="209"/>
      <c r="N317" s="495">
        <f t="shared" si="27"/>
        <v>0</v>
      </c>
      <c r="O317" s="306">
        <f t="shared" si="27"/>
        <v>10000</v>
      </c>
      <c r="P317" s="563">
        <f t="shared" si="27"/>
        <v>10000</v>
      </c>
      <c r="Q317" s="241">
        <f t="shared" si="27"/>
        <v>0</v>
      </c>
      <c r="R317" s="347">
        <f t="shared" si="26"/>
        <v>0</v>
      </c>
      <c r="S317" s="3"/>
      <c r="T317" s="3"/>
    </row>
    <row r="318" spans="1:20" ht="12.75">
      <c r="A318" s="16" t="s">
        <v>297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560</v>
      </c>
      <c r="K318" s="105">
        <v>4214</v>
      </c>
      <c r="L318" s="105" t="s">
        <v>543</v>
      </c>
      <c r="M318" s="105"/>
      <c r="N318" s="494">
        <v>0</v>
      </c>
      <c r="O318" s="306">
        <v>10000</v>
      </c>
      <c r="P318" s="561">
        <v>10000</v>
      </c>
      <c r="Q318" s="285">
        <v>0</v>
      </c>
      <c r="R318" s="347">
        <f t="shared" si="26"/>
        <v>0</v>
      </c>
      <c r="S318" s="3"/>
      <c r="T318" s="3"/>
    </row>
    <row r="319" spans="1:20" ht="12.75">
      <c r="A319" s="43"/>
      <c r="B319" s="8"/>
      <c r="C319" s="8"/>
      <c r="D319" s="8"/>
      <c r="E319" s="8"/>
      <c r="F319" s="8"/>
      <c r="G319" s="8"/>
      <c r="H319" s="8"/>
      <c r="I319" s="8"/>
      <c r="J319" s="8"/>
      <c r="K319" s="53"/>
      <c r="L319" s="658" t="s">
        <v>203</v>
      </c>
      <c r="M319" s="659"/>
      <c r="N319" s="474">
        <f>N307+N315</f>
        <v>203438</v>
      </c>
      <c r="O319" s="293">
        <f>O307+O315</f>
        <v>502000</v>
      </c>
      <c r="P319" s="546">
        <f>P307+P315</f>
        <v>502000</v>
      </c>
      <c r="Q319" s="234">
        <f>Q307+Q315</f>
        <v>218894</v>
      </c>
      <c r="R319" s="343">
        <f>Q319/P319</f>
        <v>0.43604382470119524</v>
      </c>
      <c r="S319" s="3"/>
      <c r="T319" s="3"/>
    </row>
    <row r="320" spans="1:20" ht="12.75">
      <c r="A320" s="109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55"/>
      <c r="M320" s="56"/>
      <c r="N320" s="467"/>
      <c r="O320" s="290"/>
      <c r="P320" s="564"/>
      <c r="Q320" s="271"/>
      <c r="R320" s="336"/>
      <c r="S320" s="37"/>
      <c r="T320" s="37"/>
    </row>
    <row r="321" spans="1:20" ht="12.75">
      <c r="A321" s="59"/>
      <c r="B321" s="94"/>
      <c r="C321" s="94"/>
      <c r="D321" s="94"/>
      <c r="E321" s="94"/>
      <c r="F321" s="94"/>
      <c r="G321" s="94"/>
      <c r="H321" s="94"/>
      <c r="I321" s="94"/>
      <c r="J321" s="94"/>
      <c r="K321" s="52" t="s">
        <v>299</v>
      </c>
      <c r="L321" s="648" t="s">
        <v>298</v>
      </c>
      <c r="M321" s="648"/>
      <c r="N321" s="466"/>
      <c r="O321" s="102"/>
      <c r="P321" s="560"/>
      <c r="Q321" s="274"/>
      <c r="R321" s="353"/>
      <c r="S321" s="37"/>
      <c r="T321" s="37"/>
    </row>
    <row r="322" spans="1:20" ht="12.75">
      <c r="A322" s="59" t="s">
        <v>300</v>
      </c>
      <c r="B322" s="94"/>
      <c r="C322" s="94"/>
      <c r="D322" s="94"/>
      <c r="E322" s="94"/>
      <c r="F322" s="94"/>
      <c r="G322" s="94"/>
      <c r="H322" s="94"/>
      <c r="I322" s="94"/>
      <c r="J322" s="94"/>
      <c r="K322" s="52" t="s">
        <v>25</v>
      </c>
      <c r="L322" s="680" t="s">
        <v>391</v>
      </c>
      <c r="M322" s="680"/>
      <c r="N322" s="451"/>
      <c r="O322" s="102"/>
      <c r="P322" s="545"/>
      <c r="Q322" s="233"/>
      <c r="R322" s="335"/>
      <c r="S322" s="37"/>
      <c r="T322" s="37"/>
    </row>
    <row r="323" spans="1:20" ht="12.75">
      <c r="A323" s="16" t="s">
        <v>193</v>
      </c>
      <c r="B323" s="1">
        <v>1</v>
      </c>
      <c r="C323" s="1"/>
      <c r="D323" s="1"/>
      <c r="E323" s="1">
        <v>4</v>
      </c>
      <c r="F323" s="1"/>
      <c r="G323" s="1"/>
      <c r="H323" s="1"/>
      <c r="I323" s="1"/>
      <c r="J323" s="1">
        <v>560</v>
      </c>
      <c r="K323" s="110">
        <v>3</v>
      </c>
      <c r="L323" s="110" t="s">
        <v>0</v>
      </c>
      <c r="M323" s="110"/>
      <c r="N323" s="496">
        <f>N324+N330</f>
        <v>8404</v>
      </c>
      <c r="O323" s="307">
        <f>O324+O330</f>
        <v>144000</v>
      </c>
      <c r="P323" s="565">
        <f>P324+P330</f>
        <v>165900</v>
      </c>
      <c r="Q323" s="242">
        <f>Q324+Q330</f>
        <v>39789</v>
      </c>
      <c r="R323" s="347">
        <f>Q323/P323</f>
        <v>0.2398372513562387</v>
      </c>
      <c r="S323" s="3"/>
      <c r="T323" s="3"/>
    </row>
    <row r="324" spans="1:20" ht="12.75">
      <c r="A324" s="16" t="s">
        <v>193</v>
      </c>
      <c r="B324" s="1">
        <v>1</v>
      </c>
      <c r="C324" s="1"/>
      <c r="D324" s="1"/>
      <c r="E324" s="1">
        <v>4</v>
      </c>
      <c r="F324" s="1"/>
      <c r="G324" s="1"/>
      <c r="H324" s="1"/>
      <c r="I324" s="1"/>
      <c r="J324" s="1">
        <v>560</v>
      </c>
      <c r="K324" s="111">
        <v>31</v>
      </c>
      <c r="L324" s="111" t="s">
        <v>2</v>
      </c>
      <c r="M324" s="111"/>
      <c r="N324" s="497">
        <f>N325+N327</f>
        <v>5789</v>
      </c>
      <c r="O324" s="307">
        <f>O325+O327</f>
        <v>121600</v>
      </c>
      <c r="P324" s="555">
        <f>P325+P327</f>
        <v>133500</v>
      </c>
      <c r="Q324" s="281">
        <f>Q325+Q327</f>
        <v>28885</v>
      </c>
      <c r="R324" s="347">
        <f aca="true" t="shared" si="28" ref="R324:R342">Q324/P324</f>
        <v>0.21636704119850186</v>
      </c>
      <c r="S324" s="3"/>
      <c r="T324" s="3"/>
    </row>
    <row r="325" spans="1:20" ht="12.75">
      <c r="A325" s="16" t="s">
        <v>193</v>
      </c>
      <c r="B325" s="1">
        <v>1</v>
      </c>
      <c r="C325" s="1"/>
      <c r="D325" s="1"/>
      <c r="E325" s="1">
        <v>4</v>
      </c>
      <c r="F325" s="1"/>
      <c r="G325" s="1"/>
      <c r="H325" s="1"/>
      <c r="I325" s="1"/>
      <c r="J325" s="1">
        <v>560</v>
      </c>
      <c r="K325" s="210">
        <v>311</v>
      </c>
      <c r="L325" s="210" t="s">
        <v>76</v>
      </c>
      <c r="M325" s="210"/>
      <c r="N325" s="498">
        <f>N326</f>
        <v>4939</v>
      </c>
      <c r="O325" s="307">
        <f>O326</f>
        <v>104000</v>
      </c>
      <c r="P325" s="554">
        <f>P326</f>
        <v>114000</v>
      </c>
      <c r="Q325" s="237">
        <f>Q326</f>
        <v>24646</v>
      </c>
      <c r="R325" s="347">
        <f t="shared" si="28"/>
        <v>0.21619298245614035</v>
      </c>
      <c r="S325" s="3"/>
      <c r="T325" s="3"/>
    </row>
    <row r="326" spans="1:20" ht="12.75">
      <c r="A326" s="16" t="s">
        <v>193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77">
        <v>3111</v>
      </c>
      <c r="L326" s="77" t="s">
        <v>76</v>
      </c>
      <c r="M326" s="77"/>
      <c r="N326" s="499">
        <v>4939</v>
      </c>
      <c r="O326" s="307">
        <v>104000</v>
      </c>
      <c r="P326" s="555">
        <v>114000</v>
      </c>
      <c r="Q326" s="281">
        <v>24646</v>
      </c>
      <c r="R326" s="347">
        <f t="shared" si="28"/>
        <v>0.21619298245614035</v>
      </c>
      <c r="S326" s="3"/>
      <c r="T326" s="3"/>
    </row>
    <row r="327" spans="1:20" ht="12.75">
      <c r="A327" s="16" t="s">
        <v>301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225">
        <v>313</v>
      </c>
      <c r="L327" s="653" t="s">
        <v>222</v>
      </c>
      <c r="M327" s="661"/>
      <c r="N327" s="500">
        <f>N328+N329</f>
        <v>850</v>
      </c>
      <c r="O327" s="307">
        <f>O328+O329</f>
        <v>17600</v>
      </c>
      <c r="P327" s="554">
        <f>P328+P329</f>
        <v>19500</v>
      </c>
      <c r="Q327" s="237">
        <f>Q328+Q329</f>
        <v>4239</v>
      </c>
      <c r="R327" s="347">
        <f t="shared" si="28"/>
        <v>0.2173846153846154</v>
      </c>
      <c r="S327" s="3"/>
      <c r="T327" s="3"/>
    </row>
    <row r="328" spans="1:20" ht="12.75">
      <c r="A328" s="16" t="s">
        <v>301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112">
        <v>3132</v>
      </c>
      <c r="L328" s="669" t="s">
        <v>208</v>
      </c>
      <c r="M328" s="665"/>
      <c r="N328" s="501">
        <v>766</v>
      </c>
      <c r="O328" s="307">
        <v>16100</v>
      </c>
      <c r="P328" s="555">
        <v>17500</v>
      </c>
      <c r="Q328" s="281">
        <v>3820</v>
      </c>
      <c r="R328" s="347">
        <f t="shared" si="28"/>
        <v>0.21828571428571428</v>
      </c>
      <c r="S328" s="3"/>
      <c r="T328" s="3"/>
    </row>
    <row r="329" spans="1:20" ht="12.75">
      <c r="A329" s="16" t="s">
        <v>301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12">
        <v>3133</v>
      </c>
      <c r="L329" s="669" t="s">
        <v>209</v>
      </c>
      <c r="M329" s="665"/>
      <c r="N329" s="501">
        <v>84</v>
      </c>
      <c r="O329" s="307">
        <v>1500</v>
      </c>
      <c r="P329" s="555">
        <v>2000</v>
      </c>
      <c r="Q329" s="281">
        <v>419</v>
      </c>
      <c r="R329" s="347">
        <f t="shared" si="28"/>
        <v>0.2095</v>
      </c>
      <c r="S329" s="3"/>
      <c r="T329" s="3"/>
    </row>
    <row r="330" spans="1:20" ht="12.75">
      <c r="A330" s="16" t="s">
        <v>301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89">
        <v>32</v>
      </c>
      <c r="L330" s="78" t="s">
        <v>5</v>
      </c>
      <c r="M330" s="79"/>
      <c r="N330" s="502">
        <f>N331+N334+N339</f>
        <v>2615</v>
      </c>
      <c r="O330" s="307">
        <f>O331+O334+O339</f>
        <v>22400</v>
      </c>
      <c r="P330" s="555">
        <f>P331+P334+P339</f>
        <v>32400</v>
      </c>
      <c r="Q330" s="281">
        <f>Q331+Q334+Q339</f>
        <v>10904</v>
      </c>
      <c r="R330" s="347">
        <f t="shared" si="28"/>
        <v>0.33654320987654324</v>
      </c>
      <c r="S330" s="3"/>
      <c r="T330" s="3"/>
    </row>
    <row r="331" spans="1:20" ht="12.75">
      <c r="A331" s="16" t="s">
        <v>301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88">
        <v>321</v>
      </c>
      <c r="L331" s="653" t="s">
        <v>6</v>
      </c>
      <c r="M331" s="661"/>
      <c r="N331" s="500">
        <f>N332+N333</f>
        <v>0</v>
      </c>
      <c r="O331" s="307">
        <f>O332+O333</f>
        <v>8000</v>
      </c>
      <c r="P331" s="554">
        <f>P332+P333</f>
        <v>14400</v>
      </c>
      <c r="Q331" s="237">
        <f>Q332+Q333</f>
        <v>1543</v>
      </c>
      <c r="R331" s="347">
        <f t="shared" si="28"/>
        <v>0.10715277777777778</v>
      </c>
      <c r="S331" s="3"/>
      <c r="T331" s="3"/>
    </row>
    <row r="332" spans="1:20" ht="12.75">
      <c r="A332" s="16" t="s">
        <v>301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89">
        <v>3212</v>
      </c>
      <c r="L332" s="669" t="s">
        <v>78</v>
      </c>
      <c r="M332" s="665"/>
      <c r="N332" s="501">
        <v>0</v>
      </c>
      <c r="O332" s="307">
        <v>8000</v>
      </c>
      <c r="P332" s="555">
        <v>14400</v>
      </c>
      <c r="Q332" s="281">
        <v>1543</v>
      </c>
      <c r="R332" s="347">
        <f t="shared" si="28"/>
        <v>0.10715277777777778</v>
      </c>
      <c r="S332" s="3"/>
      <c r="T332" s="3"/>
    </row>
    <row r="333" spans="1:20" ht="12.75" hidden="1">
      <c r="A333" s="16" t="s">
        <v>301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89">
        <v>3214</v>
      </c>
      <c r="L333" s="89" t="s">
        <v>149</v>
      </c>
      <c r="M333" s="89"/>
      <c r="N333" s="503">
        <v>0</v>
      </c>
      <c r="O333" s="307">
        <v>0</v>
      </c>
      <c r="P333" s="555">
        <v>0</v>
      </c>
      <c r="Q333" s="281">
        <v>0</v>
      </c>
      <c r="R333" s="347" t="e">
        <f t="shared" si="28"/>
        <v>#DIV/0!</v>
      </c>
      <c r="S333" s="3"/>
      <c r="T333" s="3"/>
    </row>
    <row r="334" spans="1:20" ht="12.75">
      <c r="A334" s="16" t="s">
        <v>301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88">
        <v>322</v>
      </c>
      <c r="L334" s="88" t="s">
        <v>26</v>
      </c>
      <c r="M334" s="88"/>
      <c r="N334" s="481">
        <f>N335+N336+N337+N338</f>
        <v>0</v>
      </c>
      <c r="O334" s="211">
        <f>O335+O336+O337+O338</f>
        <v>8600</v>
      </c>
      <c r="P334" s="554">
        <f>P335+P336+P337+P338</f>
        <v>11000</v>
      </c>
      <c r="Q334" s="237">
        <f>Q335+Q336+Q337+Q338</f>
        <v>9361</v>
      </c>
      <c r="R334" s="347">
        <f t="shared" si="28"/>
        <v>0.851</v>
      </c>
      <c r="S334" s="3"/>
      <c r="T334" s="3"/>
    </row>
    <row r="335" spans="1:20" ht="12.75">
      <c r="A335" s="16" t="s">
        <v>301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89">
        <v>3227</v>
      </c>
      <c r="L335" s="89" t="s">
        <v>130</v>
      </c>
      <c r="M335" s="89"/>
      <c r="N335" s="503">
        <v>0</v>
      </c>
      <c r="O335" s="307">
        <v>2100</v>
      </c>
      <c r="P335" s="555">
        <v>4000</v>
      </c>
      <c r="Q335" s="281">
        <v>4352</v>
      </c>
      <c r="R335" s="347">
        <f t="shared" si="28"/>
        <v>1.088</v>
      </c>
      <c r="S335" s="3"/>
      <c r="T335" s="3"/>
    </row>
    <row r="336" spans="1:20" ht="12.75">
      <c r="A336" s="16" t="s">
        <v>301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113">
        <v>3221</v>
      </c>
      <c r="L336" s="114" t="s">
        <v>131</v>
      </c>
      <c r="M336" s="115"/>
      <c r="N336" s="504">
        <v>0</v>
      </c>
      <c r="O336" s="308">
        <v>1500</v>
      </c>
      <c r="P336" s="555">
        <v>2000</v>
      </c>
      <c r="Q336" s="281">
        <v>775</v>
      </c>
      <c r="R336" s="347">
        <f t="shared" si="28"/>
        <v>0.3875</v>
      </c>
      <c r="S336" s="3"/>
      <c r="T336" s="3"/>
    </row>
    <row r="337" spans="1:20" ht="12.75">
      <c r="A337" s="16" t="s">
        <v>301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13">
        <v>3223</v>
      </c>
      <c r="L337" s="114" t="s">
        <v>81</v>
      </c>
      <c r="M337" s="115"/>
      <c r="N337" s="504">
        <v>0</v>
      </c>
      <c r="O337" s="308">
        <v>5000</v>
      </c>
      <c r="P337" s="555">
        <v>5000</v>
      </c>
      <c r="Q337" s="281">
        <v>4234</v>
      </c>
      <c r="R337" s="347">
        <f t="shared" si="28"/>
        <v>0.8468</v>
      </c>
      <c r="S337" s="3"/>
      <c r="T337" s="3"/>
    </row>
    <row r="338" spans="1:20" ht="12.75" hidden="1">
      <c r="A338" s="16" t="s">
        <v>301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13">
        <v>3225</v>
      </c>
      <c r="L338" s="114" t="s">
        <v>176</v>
      </c>
      <c r="M338" s="115"/>
      <c r="N338" s="504">
        <v>0</v>
      </c>
      <c r="O338" s="308">
        <v>0</v>
      </c>
      <c r="P338" s="555">
        <v>0</v>
      </c>
      <c r="Q338" s="281">
        <v>0</v>
      </c>
      <c r="R338" s="347" t="e">
        <f t="shared" si="28"/>
        <v>#DIV/0!</v>
      </c>
      <c r="S338" s="3"/>
      <c r="T338" s="3"/>
    </row>
    <row r="339" spans="1:20" ht="12.75">
      <c r="A339" s="16" t="s">
        <v>301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200">
        <v>323</v>
      </c>
      <c r="L339" s="201" t="s">
        <v>7</v>
      </c>
      <c r="M339" s="202"/>
      <c r="N339" s="505">
        <f>N340+N341+N342</f>
        <v>2615</v>
      </c>
      <c r="O339" s="308">
        <f>O340+O341+O342</f>
        <v>5800</v>
      </c>
      <c r="P339" s="554">
        <f>P340+P341+P342</f>
        <v>7000</v>
      </c>
      <c r="Q339" s="237">
        <f>Q340+Q341+Q342</f>
        <v>0</v>
      </c>
      <c r="R339" s="347">
        <f t="shared" si="28"/>
        <v>0</v>
      </c>
      <c r="S339" s="3"/>
      <c r="T339" s="3"/>
    </row>
    <row r="340" spans="1:20" ht="12.75" hidden="1">
      <c r="A340" s="16" t="s">
        <v>301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13">
        <v>3231</v>
      </c>
      <c r="L340" s="114" t="s">
        <v>184</v>
      </c>
      <c r="M340" s="115"/>
      <c r="N340" s="504">
        <v>0</v>
      </c>
      <c r="O340" s="308">
        <v>0</v>
      </c>
      <c r="P340" s="555">
        <v>0</v>
      </c>
      <c r="Q340" s="281">
        <v>0</v>
      </c>
      <c r="R340" s="347" t="e">
        <f t="shared" si="28"/>
        <v>#DIV/0!</v>
      </c>
      <c r="S340" s="3"/>
      <c r="T340" s="3"/>
    </row>
    <row r="341" spans="1:20" ht="12.75">
      <c r="A341" s="16" t="s">
        <v>301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77">
        <v>3236</v>
      </c>
      <c r="L341" s="78" t="s">
        <v>132</v>
      </c>
      <c r="M341" s="79"/>
      <c r="N341" s="502">
        <v>2615</v>
      </c>
      <c r="O341" s="307">
        <v>1100</v>
      </c>
      <c r="P341" s="555">
        <v>2000</v>
      </c>
      <c r="Q341" s="281">
        <v>0</v>
      </c>
      <c r="R341" s="347">
        <f t="shared" si="28"/>
        <v>0</v>
      </c>
      <c r="S341" s="3"/>
      <c r="T341" s="3"/>
    </row>
    <row r="342" spans="1:20" ht="12.75">
      <c r="A342" s="16" t="s">
        <v>301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77">
        <v>3237</v>
      </c>
      <c r="L342" s="78" t="s">
        <v>156</v>
      </c>
      <c r="M342" s="79"/>
      <c r="N342" s="502">
        <v>0</v>
      </c>
      <c r="O342" s="307">
        <v>4700</v>
      </c>
      <c r="P342" s="555">
        <v>5000</v>
      </c>
      <c r="Q342" s="281">
        <v>0</v>
      </c>
      <c r="R342" s="347">
        <f t="shared" si="28"/>
        <v>0</v>
      </c>
      <c r="S342" s="3"/>
      <c r="T342" s="3"/>
    </row>
    <row r="343" spans="1:20" ht="12.75" hidden="1">
      <c r="A343" s="16" t="s">
        <v>301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76">
        <v>4</v>
      </c>
      <c r="L343" s="76" t="s">
        <v>1</v>
      </c>
      <c r="M343" s="76"/>
      <c r="N343" s="479">
        <f aca="true" t="shared" si="29" ref="N343:R345">N344</f>
        <v>0</v>
      </c>
      <c r="O343" s="211">
        <f t="shared" si="29"/>
        <v>0</v>
      </c>
      <c r="P343" s="554">
        <f t="shared" si="29"/>
        <v>0</v>
      </c>
      <c r="Q343" s="237">
        <f t="shared" si="29"/>
        <v>0</v>
      </c>
      <c r="R343" s="347">
        <f t="shared" si="29"/>
        <v>0</v>
      </c>
      <c r="S343" s="3"/>
      <c r="T343" s="3"/>
    </row>
    <row r="344" spans="1:20" ht="12.75" hidden="1">
      <c r="A344" s="16" t="s">
        <v>301</v>
      </c>
      <c r="B344" s="1">
        <v>1</v>
      </c>
      <c r="C344" s="1"/>
      <c r="D344" s="1"/>
      <c r="E344" s="1">
        <v>4</v>
      </c>
      <c r="F344" s="1"/>
      <c r="G344" s="1"/>
      <c r="H344" s="1"/>
      <c r="I344" s="1"/>
      <c r="J344" s="1">
        <v>560</v>
      </c>
      <c r="K344" s="77">
        <v>42</v>
      </c>
      <c r="L344" s="77" t="s">
        <v>177</v>
      </c>
      <c r="M344" s="77"/>
      <c r="N344" s="485">
        <f t="shared" si="29"/>
        <v>0</v>
      </c>
      <c r="O344" s="211">
        <f t="shared" si="29"/>
        <v>0</v>
      </c>
      <c r="P344" s="555">
        <f t="shared" si="29"/>
        <v>0</v>
      </c>
      <c r="Q344" s="281">
        <f t="shared" si="29"/>
        <v>0</v>
      </c>
      <c r="R344" s="350">
        <f t="shared" si="29"/>
        <v>0</v>
      </c>
      <c r="S344" s="3"/>
      <c r="T344" s="3"/>
    </row>
    <row r="345" spans="1:20" ht="12.75" hidden="1">
      <c r="A345" s="16" t="s">
        <v>301</v>
      </c>
      <c r="B345" s="1">
        <v>1</v>
      </c>
      <c r="C345" s="1"/>
      <c r="D345" s="1"/>
      <c r="E345" s="1">
        <v>4</v>
      </c>
      <c r="F345" s="1"/>
      <c r="G345" s="1"/>
      <c r="H345" s="1"/>
      <c r="I345" s="1"/>
      <c r="J345" s="1">
        <v>560</v>
      </c>
      <c r="K345" s="200">
        <v>422</v>
      </c>
      <c r="L345" s="201" t="s">
        <v>14</v>
      </c>
      <c r="M345" s="202"/>
      <c r="N345" s="506">
        <f t="shared" si="29"/>
        <v>0</v>
      </c>
      <c r="O345" s="309">
        <f t="shared" si="29"/>
        <v>0</v>
      </c>
      <c r="P345" s="566">
        <f t="shared" si="29"/>
        <v>0</v>
      </c>
      <c r="Q345" s="243">
        <f t="shared" si="29"/>
        <v>0</v>
      </c>
      <c r="R345" s="355">
        <f t="shared" si="29"/>
        <v>0</v>
      </c>
      <c r="S345" s="3"/>
      <c r="T345" s="3"/>
    </row>
    <row r="346" spans="1:20" ht="13.5" hidden="1" thickBot="1">
      <c r="A346" s="16" t="s">
        <v>301</v>
      </c>
      <c r="B346" s="1">
        <v>1</v>
      </c>
      <c r="C346" s="1"/>
      <c r="D346" s="1"/>
      <c r="E346" s="1">
        <v>4</v>
      </c>
      <c r="F346" s="1"/>
      <c r="G346" s="1"/>
      <c r="H346" s="1"/>
      <c r="I346" s="1"/>
      <c r="J346" s="1">
        <v>560</v>
      </c>
      <c r="K346" s="116">
        <v>4227</v>
      </c>
      <c r="L346" s="117" t="s">
        <v>178</v>
      </c>
      <c r="M346" s="118"/>
      <c r="N346" s="507">
        <v>0</v>
      </c>
      <c r="O346" s="310">
        <v>0</v>
      </c>
      <c r="P346" s="567">
        <v>0</v>
      </c>
      <c r="Q346" s="286">
        <v>0</v>
      </c>
      <c r="R346" s="356">
        <v>0</v>
      </c>
      <c r="S346" s="3"/>
      <c r="T346" s="3"/>
    </row>
    <row r="347" spans="1:20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36"/>
      <c r="L347" s="36" t="s">
        <v>122</v>
      </c>
      <c r="M347" s="36"/>
      <c r="N347" s="508">
        <f>N323+N343</f>
        <v>8404</v>
      </c>
      <c r="O347" s="311">
        <f>O323+O343</f>
        <v>144000</v>
      </c>
      <c r="P347" s="568">
        <f>P323+P343</f>
        <v>165900</v>
      </c>
      <c r="Q347" s="244">
        <f>Q323+Q343</f>
        <v>39789</v>
      </c>
      <c r="R347" s="327">
        <f>Q347/P347</f>
        <v>0.2398372513562387</v>
      </c>
      <c r="S347" s="3"/>
      <c r="T347" s="3"/>
    </row>
    <row r="348" spans="1:20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8"/>
      <c r="L348" s="38"/>
      <c r="M348" s="38"/>
      <c r="N348" s="461"/>
      <c r="O348" s="290"/>
      <c r="P348" s="541"/>
      <c r="Q348" s="229"/>
      <c r="R348" s="328"/>
      <c r="S348" s="3"/>
      <c r="T348" s="3"/>
    </row>
    <row r="349" spans="1:20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2" t="s">
        <v>303</v>
      </c>
      <c r="L349" s="648" t="s">
        <v>304</v>
      </c>
      <c r="M349" s="668"/>
      <c r="N349" s="478"/>
      <c r="O349" s="102"/>
      <c r="P349" s="545"/>
      <c r="Q349" s="233"/>
      <c r="R349" s="335"/>
      <c r="S349" s="3"/>
      <c r="T349" s="3"/>
    </row>
    <row r="350" spans="1:20" ht="12.75">
      <c r="A350" s="17" t="s">
        <v>305</v>
      </c>
      <c r="B350" s="5"/>
      <c r="C350" s="5"/>
      <c r="D350" s="5"/>
      <c r="E350" s="5"/>
      <c r="F350" s="5"/>
      <c r="G350" s="5"/>
      <c r="H350" s="5"/>
      <c r="I350" s="5"/>
      <c r="J350" s="5">
        <v>640</v>
      </c>
      <c r="K350" s="50" t="s">
        <v>25</v>
      </c>
      <c r="L350" s="17" t="s">
        <v>99</v>
      </c>
      <c r="M350" s="50"/>
      <c r="N350" s="468"/>
      <c r="O350" s="121"/>
      <c r="P350" s="542"/>
      <c r="Q350" s="230"/>
      <c r="R350" s="330"/>
      <c r="S350" s="3"/>
      <c r="T350" s="3"/>
    </row>
    <row r="351" spans="1:20" ht="12.75">
      <c r="A351" s="16" t="s">
        <v>306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640</v>
      </c>
      <c r="K351" s="76">
        <v>3</v>
      </c>
      <c r="L351" s="76" t="s">
        <v>0</v>
      </c>
      <c r="M351" s="76"/>
      <c r="N351" s="479">
        <f>N352</f>
        <v>147610</v>
      </c>
      <c r="O351" s="211">
        <f>O352</f>
        <v>500000</v>
      </c>
      <c r="P351" s="554">
        <f>P352</f>
        <v>500000</v>
      </c>
      <c r="Q351" s="237">
        <f>Q352</f>
        <v>174948</v>
      </c>
      <c r="R351" s="347">
        <f aca="true" t="shared" si="30" ref="R351:R357">Q351/P351</f>
        <v>0.349896</v>
      </c>
      <c r="S351" s="3"/>
      <c r="T351" s="3"/>
    </row>
    <row r="352" spans="1:20" ht="12.75">
      <c r="A352" s="16" t="s">
        <v>306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640</v>
      </c>
      <c r="K352" s="77">
        <v>32</v>
      </c>
      <c r="L352" s="78" t="s">
        <v>5</v>
      </c>
      <c r="M352" s="79"/>
      <c r="N352" s="480">
        <f>N353+N355</f>
        <v>147610</v>
      </c>
      <c r="O352" s="211">
        <f>O353+O355</f>
        <v>500000</v>
      </c>
      <c r="P352" s="555">
        <f>P353+P355</f>
        <v>500000</v>
      </c>
      <c r="Q352" s="281">
        <f>Q353+Q355</f>
        <v>174948</v>
      </c>
      <c r="R352" s="347">
        <f t="shared" si="30"/>
        <v>0.349896</v>
      </c>
      <c r="S352" s="3"/>
      <c r="T352" s="3"/>
    </row>
    <row r="353" spans="1:20" ht="12.75">
      <c r="A353" s="16" t="s">
        <v>306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640</v>
      </c>
      <c r="K353" s="88">
        <v>322</v>
      </c>
      <c r="L353" s="207" t="s">
        <v>26</v>
      </c>
      <c r="M353" s="208"/>
      <c r="N353" s="484">
        <f>N354</f>
        <v>96340</v>
      </c>
      <c r="O353" s="211">
        <f>O354</f>
        <v>350000</v>
      </c>
      <c r="P353" s="554">
        <f>P354</f>
        <v>350000</v>
      </c>
      <c r="Q353" s="237">
        <f>Q354</f>
        <v>113052</v>
      </c>
      <c r="R353" s="347">
        <f t="shared" si="30"/>
        <v>0.3230057142857143</v>
      </c>
      <c r="S353" s="3"/>
      <c r="T353" s="3"/>
    </row>
    <row r="354" spans="1:20" ht="12.75">
      <c r="A354" s="16" t="s">
        <v>306</v>
      </c>
      <c r="B354" s="1">
        <v>1</v>
      </c>
      <c r="C354" s="1"/>
      <c r="D354" s="1">
        <v>3</v>
      </c>
      <c r="E354" s="1"/>
      <c r="F354" s="1">
        <v>5</v>
      </c>
      <c r="G354" s="1"/>
      <c r="H354" s="1"/>
      <c r="I354" s="1"/>
      <c r="J354" s="1">
        <v>640</v>
      </c>
      <c r="K354" s="77">
        <v>3223</v>
      </c>
      <c r="L354" s="78" t="s">
        <v>81</v>
      </c>
      <c r="M354" s="79"/>
      <c r="N354" s="480">
        <v>96340</v>
      </c>
      <c r="O354" s="211">
        <v>350000</v>
      </c>
      <c r="P354" s="555">
        <v>350000</v>
      </c>
      <c r="Q354" s="281">
        <v>113052</v>
      </c>
      <c r="R354" s="347">
        <f t="shared" si="30"/>
        <v>0.3230057142857143</v>
      </c>
      <c r="S354" s="3"/>
      <c r="T354" s="3"/>
    </row>
    <row r="355" spans="1:20" ht="12.75">
      <c r="A355" s="16" t="s">
        <v>306</v>
      </c>
      <c r="B355" s="1">
        <v>1</v>
      </c>
      <c r="C355" s="1"/>
      <c r="D355" s="1">
        <v>3</v>
      </c>
      <c r="E355" s="1"/>
      <c r="F355" s="1">
        <v>5</v>
      </c>
      <c r="G355" s="1"/>
      <c r="H355" s="1"/>
      <c r="I355" s="1"/>
      <c r="J355" s="1">
        <v>640</v>
      </c>
      <c r="K355" s="88">
        <v>323</v>
      </c>
      <c r="L355" s="207" t="s">
        <v>7</v>
      </c>
      <c r="M355" s="208"/>
      <c r="N355" s="484">
        <f>N356</f>
        <v>51270</v>
      </c>
      <c r="O355" s="211">
        <f>O356</f>
        <v>150000</v>
      </c>
      <c r="P355" s="554">
        <f>P356</f>
        <v>150000</v>
      </c>
      <c r="Q355" s="237">
        <f>Q356</f>
        <v>61896</v>
      </c>
      <c r="R355" s="347">
        <f t="shared" si="30"/>
        <v>0.41264</v>
      </c>
      <c r="S355" s="3"/>
      <c r="T355" s="3"/>
    </row>
    <row r="356" spans="1:20" ht="12.75">
      <c r="A356" s="16" t="s">
        <v>306</v>
      </c>
      <c r="B356" s="1">
        <v>1</v>
      </c>
      <c r="C356" s="1"/>
      <c r="D356" s="1">
        <v>3</v>
      </c>
      <c r="E356" s="1"/>
      <c r="F356" s="1">
        <v>5</v>
      </c>
      <c r="G356" s="1"/>
      <c r="H356" s="1"/>
      <c r="I356" s="1"/>
      <c r="J356" s="1">
        <v>640</v>
      </c>
      <c r="K356" s="77">
        <v>3232</v>
      </c>
      <c r="L356" s="77" t="s">
        <v>100</v>
      </c>
      <c r="M356" s="77"/>
      <c r="N356" s="485">
        <v>51270</v>
      </c>
      <c r="O356" s="211">
        <v>150000</v>
      </c>
      <c r="P356" s="555">
        <v>150000</v>
      </c>
      <c r="Q356" s="281">
        <v>61896</v>
      </c>
      <c r="R356" s="347">
        <f t="shared" si="30"/>
        <v>0.41264</v>
      </c>
      <c r="S356" s="3"/>
      <c r="T356" s="3"/>
    </row>
    <row r="357" spans="1:20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54"/>
      <c r="L357" s="658" t="s">
        <v>122</v>
      </c>
      <c r="M357" s="691"/>
      <c r="N357" s="492">
        <f>N351</f>
        <v>147610</v>
      </c>
      <c r="O357" s="293">
        <f>O351</f>
        <v>500000</v>
      </c>
      <c r="P357" s="546">
        <f>P351</f>
        <v>500000</v>
      </c>
      <c r="Q357" s="234">
        <f>Q351</f>
        <v>174948</v>
      </c>
      <c r="R357" s="338">
        <f t="shared" si="30"/>
        <v>0.349896</v>
      </c>
      <c r="S357" s="3"/>
      <c r="T357" s="3"/>
    </row>
    <row r="358" spans="1:20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8"/>
      <c r="L358" s="48"/>
      <c r="M358" s="119"/>
      <c r="N358" s="461"/>
      <c r="O358" s="290"/>
      <c r="P358" s="541"/>
      <c r="Q358" s="229"/>
      <c r="R358" s="328"/>
      <c r="S358" s="3"/>
      <c r="T358" s="3"/>
    </row>
    <row r="359" spans="1:20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2" t="s">
        <v>307</v>
      </c>
      <c r="L359" s="648" t="s">
        <v>376</v>
      </c>
      <c r="M359" s="668"/>
      <c r="N359" s="478"/>
      <c r="O359" s="102"/>
      <c r="P359" s="545"/>
      <c r="Q359" s="233"/>
      <c r="R359" s="335"/>
      <c r="S359" s="3"/>
      <c r="T359" s="3"/>
    </row>
    <row r="360" spans="1:20" ht="12.75">
      <c r="A360" s="17" t="s">
        <v>308</v>
      </c>
      <c r="B360" s="5"/>
      <c r="C360" s="5"/>
      <c r="D360" s="5"/>
      <c r="E360" s="5"/>
      <c r="F360" s="5"/>
      <c r="G360" s="5"/>
      <c r="H360" s="5"/>
      <c r="I360" s="5"/>
      <c r="J360" s="5">
        <v>520</v>
      </c>
      <c r="K360" s="50" t="s">
        <v>55</v>
      </c>
      <c r="L360" s="17" t="s">
        <v>101</v>
      </c>
      <c r="M360" s="50"/>
      <c r="N360" s="468"/>
      <c r="O360" s="121"/>
      <c r="P360" s="542"/>
      <c r="Q360" s="230"/>
      <c r="R360" s="330"/>
      <c r="S360" s="3"/>
      <c r="T360" s="3"/>
    </row>
    <row r="361" spans="1:20" ht="12.75">
      <c r="A361" s="16" t="s">
        <v>309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520</v>
      </c>
      <c r="K361" s="76">
        <v>3</v>
      </c>
      <c r="L361" s="76" t="s">
        <v>0</v>
      </c>
      <c r="M361" s="76"/>
      <c r="N361" s="479">
        <f aca="true" t="shared" si="31" ref="N361:Q362">N362</f>
        <v>48562</v>
      </c>
      <c r="O361" s="211">
        <f t="shared" si="31"/>
        <v>55000</v>
      </c>
      <c r="P361" s="554">
        <f t="shared" si="31"/>
        <v>80000</v>
      </c>
      <c r="Q361" s="237">
        <f t="shared" si="31"/>
        <v>33526</v>
      </c>
      <c r="R361" s="347">
        <f aca="true" t="shared" si="32" ref="R361:R367">Q361/P361</f>
        <v>0.419075</v>
      </c>
      <c r="S361" s="3"/>
      <c r="T361" s="3"/>
    </row>
    <row r="362" spans="1:20" ht="12.75">
      <c r="A362" s="16" t="s">
        <v>309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520</v>
      </c>
      <c r="K362" s="77">
        <v>32</v>
      </c>
      <c r="L362" s="78" t="s">
        <v>5</v>
      </c>
      <c r="M362" s="79"/>
      <c r="N362" s="480">
        <f t="shared" si="31"/>
        <v>48562</v>
      </c>
      <c r="O362" s="211">
        <f t="shared" si="31"/>
        <v>55000</v>
      </c>
      <c r="P362" s="555">
        <f t="shared" si="31"/>
        <v>80000</v>
      </c>
      <c r="Q362" s="281">
        <f t="shared" si="31"/>
        <v>33526</v>
      </c>
      <c r="R362" s="347">
        <f t="shared" si="32"/>
        <v>0.419075</v>
      </c>
      <c r="S362" s="3"/>
      <c r="T362" s="3"/>
    </row>
    <row r="363" spans="1:20" ht="12.75">
      <c r="A363" s="16" t="s">
        <v>309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520</v>
      </c>
      <c r="K363" s="88">
        <v>323</v>
      </c>
      <c r="L363" s="207" t="s">
        <v>7</v>
      </c>
      <c r="M363" s="208"/>
      <c r="N363" s="484">
        <f>N364+N365+N366</f>
        <v>48562</v>
      </c>
      <c r="O363" s="211">
        <f>O364+O365+O366</f>
        <v>55000</v>
      </c>
      <c r="P363" s="554">
        <f>P364+P365+P366</f>
        <v>80000</v>
      </c>
      <c r="Q363" s="237">
        <f>Q364+Q365+Q366</f>
        <v>33526</v>
      </c>
      <c r="R363" s="347">
        <f t="shared" si="32"/>
        <v>0.419075</v>
      </c>
      <c r="S363" s="3"/>
      <c r="T363" s="3"/>
    </row>
    <row r="364" spans="1:20" ht="12.75">
      <c r="A364" s="16" t="s">
        <v>309</v>
      </c>
      <c r="B364" s="1">
        <v>1</v>
      </c>
      <c r="C364" s="1"/>
      <c r="D364" s="1">
        <v>3</v>
      </c>
      <c r="E364" s="1"/>
      <c r="F364" s="1">
        <v>5</v>
      </c>
      <c r="G364" s="1"/>
      <c r="H364" s="1"/>
      <c r="I364" s="1"/>
      <c r="J364" s="1">
        <v>520</v>
      </c>
      <c r="K364" s="77">
        <v>3234</v>
      </c>
      <c r="L364" s="77" t="s">
        <v>102</v>
      </c>
      <c r="M364" s="77"/>
      <c r="N364" s="485">
        <v>48562</v>
      </c>
      <c r="O364" s="211">
        <v>25000</v>
      </c>
      <c r="P364" s="555">
        <v>50000</v>
      </c>
      <c r="Q364" s="281">
        <v>28070</v>
      </c>
      <c r="R364" s="347">
        <f t="shared" si="32"/>
        <v>0.5614</v>
      </c>
      <c r="S364" s="3"/>
      <c r="T364" s="3"/>
    </row>
    <row r="365" spans="1:20" ht="12.75">
      <c r="A365" s="16" t="s">
        <v>309</v>
      </c>
      <c r="B365" s="1">
        <v>1</v>
      </c>
      <c r="C365" s="1"/>
      <c r="D365" s="1">
        <v>3</v>
      </c>
      <c r="E365" s="1"/>
      <c r="F365" s="1">
        <v>5</v>
      </c>
      <c r="G365" s="1"/>
      <c r="H365" s="1"/>
      <c r="I365" s="1"/>
      <c r="J365" s="1">
        <v>520</v>
      </c>
      <c r="K365" s="77">
        <v>3234</v>
      </c>
      <c r="L365" s="77" t="s">
        <v>179</v>
      </c>
      <c r="M365" s="77"/>
      <c r="N365" s="485">
        <v>0</v>
      </c>
      <c r="O365" s="211">
        <v>10000</v>
      </c>
      <c r="P365" s="555">
        <v>10000</v>
      </c>
      <c r="Q365" s="281">
        <v>0</v>
      </c>
      <c r="R365" s="347">
        <f t="shared" si="32"/>
        <v>0</v>
      </c>
      <c r="S365" s="3"/>
      <c r="T365" s="3"/>
    </row>
    <row r="366" spans="1:20" ht="13.5" thickBot="1">
      <c r="A366" s="16" t="s">
        <v>309</v>
      </c>
      <c r="B366" s="1">
        <v>1</v>
      </c>
      <c r="C366" s="1"/>
      <c r="D366" s="1">
        <v>3</v>
      </c>
      <c r="E366" s="1"/>
      <c r="F366" s="1">
        <v>5</v>
      </c>
      <c r="G366" s="1"/>
      <c r="H366" s="1"/>
      <c r="I366" s="1"/>
      <c r="J366" s="1">
        <v>520</v>
      </c>
      <c r="K366" s="105">
        <v>3234</v>
      </c>
      <c r="L366" s="105" t="s">
        <v>544</v>
      </c>
      <c r="M366" s="105"/>
      <c r="N366" s="494">
        <v>0</v>
      </c>
      <c r="O366" s="306">
        <v>20000</v>
      </c>
      <c r="P366" s="555">
        <v>20000</v>
      </c>
      <c r="Q366" s="281">
        <v>5456</v>
      </c>
      <c r="R366" s="347">
        <f t="shared" si="32"/>
        <v>0.2728</v>
      </c>
      <c r="S366" s="3"/>
      <c r="T366" s="3"/>
    </row>
    <row r="367" spans="1:20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73"/>
      <c r="L367" s="73" t="s">
        <v>122</v>
      </c>
      <c r="M367" s="73"/>
      <c r="N367" s="477">
        <f>N361</f>
        <v>48562</v>
      </c>
      <c r="O367" s="300">
        <f>O361</f>
        <v>55000</v>
      </c>
      <c r="P367" s="553">
        <f>P361</f>
        <v>80000</v>
      </c>
      <c r="Q367" s="236">
        <f>Q361</f>
        <v>33526</v>
      </c>
      <c r="R367" s="346">
        <f t="shared" si="32"/>
        <v>0.419075</v>
      </c>
      <c r="S367" s="3"/>
      <c r="T367" s="3"/>
    </row>
    <row r="368" spans="1:2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86"/>
      <c r="L368" s="86"/>
      <c r="M368" s="86"/>
      <c r="N368" s="488"/>
      <c r="O368" s="303"/>
      <c r="P368" s="557"/>
      <c r="Q368" s="239"/>
      <c r="R368" s="348"/>
      <c r="S368" s="3"/>
      <c r="T368" s="3"/>
    </row>
    <row r="369" spans="1:20" ht="12.75">
      <c r="A369" s="17" t="s">
        <v>310</v>
      </c>
      <c r="B369" s="5"/>
      <c r="C369" s="5"/>
      <c r="D369" s="5"/>
      <c r="E369" s="5"/>
      <c r="F369" s="5"/>
      <c r="G369" s="5"/>
      <c r="H369" s="5"/>
      <c r="I369" s="5"/>
      <c r="J369" s="5">
        <v>630</v>
      </c>
      <c r="K369" s="50" t="s">
        <v>55</v>
      </c>
      <c r="L369" s="682" t="s">
        <v>311</v>
      </c>
      <c r="M369" s="682"/>
      <c r="N369" s="451"/>
      <c r="O369" s="121"/>
      <c r="P369" s="542"/>
      <c r="Q369" s="230"/>
      <c r="R369" s="330"/>
      <c r="S369" s="3"/>
      <c r="T369" s="3"/>
    </row>
    <row r="370" spans="1:20" ht="12.75">
      <c r="A370" s="16" t="s">
        <v>310</v>
      </c>
      <c r="B370" s="3">
        <v>1</v>
      </c>
      <c r="C370" s="3"/>
      <c r="D370" s="3">
        <v>3</v>
      </c>
      <c r="E370" s="3"/>
      <c r="F370" s="3">
        <v>5</v>
      </c>
      <c r="G370" s="3"/>
      <c r="H370" s="3"/>
      <c r="I370" s="3"/>
      <c r="J370" s="3">
        <v>630</v>
      </c>
      <c r="K370" s="76">
        <v>3</v>
      </c>
      <c r="L370" s="76" t="s">
        <v>0</v>
      </c>
      <c r="M370" s="76"/>
      <c r="N370" s="479">
        <f aca="true" t="shared" si="33" ref="N370:Q372">N371</f>
        <v>41468</v>
      </c>
      <c r="O370" s="211">
        <f t="shared" si="33"/>
        <v>20000</v>
      </c>
      <c r="P370" s="554">
        <f t="shared" si="33"/>
        <v>20000</v>
      </c>
      <c r="Q370" s="237">
        <f t="shared" si="33"/>
        <v>0</v>
      </c>
      <c r="R370" s="347">
        <f>Q370/P370</f>
        <v>0</v>
      </c>
      <c r="S370" s="3"/>
      <c r="T370" s="3"/>
    </row>
    <row r="371" spans="1:20" ht="12.75">
      <c r="A371" s="16" t="s">
        <v>310</v>
      </c>
      <c r="B371" s="3">
        <v>1</v>
      </c>
      <c r="C371" s="3"/>
      <c r="D371" s="3">
        <v>3</v>
      </c>
      <c r="E371" s="3"/>
      <c r="F371" s="3">
        <v>5</v>
      </c>
      <c r="G371" s="3"/>
      <c r="H371" s="3"/>
      <c r="I371" s="3"/>
      <c r="J371" s="3">
        <v>630</v>
      </c>
      <c r="K371" s="77">
        <v>32</v>
      </c>
      <c r="L371" s="78" t="s">
        <v>5</v>
      </c>
      <c r="M371" s="79"/>
      <c r="N371" s="480">
        <f t="shared" si="33"/>
        <v>41468</v>
      </c>
      <c r="O371" s="211">
        <f t="shared" si="33"/>
        <v>20000</v>
      </c>
      <c r="P371" s="555">
        <f t="shared" si="33"/>
        <v>20000</v>
      </c>
      <c r="Q371" s="281">
        <f t="shared" si="33"/>
        <v>0</v>
      </c>
      <c r="R371" s="347">
        <f>Q371/P371</f>
        <v>0</v>
      </c>
      <c r="S371" s="3"/>
      <c r="T371" s="3"/>
    </row>
    <row r="372" spans="1:20" ht="12.75">
      <c r="A372" s="16" t="s">
        <v>310</v>
      </c>
      <c r="B372" s="3">
        <v>1</v>
      </c>
      <c r="C372" s="3"/>
      <c r="D372" s="3">
        <v>3</v>
      </c>
      <c r="E372" s="3"/>
      <c r="F372" s="3">
        <v>5</v>
      </c>
      <c r="G372" s="3"/>
      <c r="H372" s="3"/>
      <c r="I372" s="3"/>
      <c r="J372" s="3">
        <v>630</v>
      </c>
      <c r="K372" s="88">
        <v>323</v>
      </c>
      <c r="L372" s="207" t="s">
        <v>7</v>
      </c>
      <c r="M372" s="208"/>
      <c r="N372" s="484">
        <f t="shared" si="33"/>
        <v>41468</v>
      </c>
      <c r="O372" s="211">
        <f t="shared" si="33"/>
        <v>20000</v>
      </c>
      <c r="P372" s="554">
        <f t="shared" si="33"/>
        <v>20000</v>
      </c>
      <c r="Q372" s="237">
        <f t="shared" si="33"/>
        <v>0</v>
      </c>
      <c r="R372" s="347">
        <f>Q372/P372</f>
        <v>0</v>
      </c>
      <c r="S372" s="3"/>
      <c r="T372" s="3"/>
    </row>
    <row r="373" spans="1:20" ht="13.5" thickBot="1">
      <c r="A373" s="16" t="s">
        <v>310</v>
      </c>
      <c r="B373" s="3">
        <v>1</v>
      </c>
      <c r="C373" s="3"/>
      <c r="D373" s="3">
        <v>3</v>
      </c>
      <c r="E373" s="3"/>
      <c r="F373" s="3">
        <v>5</v>
      </c>
      <c r="G373" s="3"/>
      <c r="H373" s="3"/>
      <c r="I373" s="3"/>
      <c r="J373" s="3">
        <v>630</v>
      </c>
      <c r="K373" s="77">
        <v>3232</v>
      </c>
      <c r="L373" s="77" t="s">
        <v>104</v>
      </c>
      <c r="M373" s="77"/>
      <c r="N373" s="485">
        <v>41468</v>
      </c>
      <c r="O373" s="211">
        <v>20000</v>
      </c>
      <c r="P373" s="555">
        <v>20000</v>
      </c>
      <c r="Q373" s="281">
        <v>0</v>
      </c>
      <c r="R373" s="347">
        <f>Q373/P373</f>
        <v>0</v>
      </c>
      <c r="S373" s="3"/>
      <c r="T373" s="3"/>
    </row>
    <row r="374" spans="1:20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73"/>
      <c r="L374" s="73" t="s">
        <v>122</v>
      </c>
      <c r="M374" s="73"/>
      <c r="N374" s="477">
        <f>N370</f>
        <v>41468</v>
      </c>
      <c r="O374" s="300">
        <f>O370</f>
        <v>20000</v>
      </c>
      <c r="P374" s="553">
        <f>P370</f>
        <v>20000</v>
      </c>
      <c r="Q374" s="236">
        <f>Q370</f>
        <v>0</v>
      </c>
      <c r="R374" s="346">
        <f>Q374/P374</f>
        <v>0</v>
      </c>
      <c r="S374" s="3"/>
      <c r="T374" s="3"/>
    </row>
    <row r="375" spans="1:20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8"/>
      <c r="L375" s="38"/>
      <c r="M375" s="38"/>
      <c r="N375" s="461"/>
      <c r="O375" s="290"/>
      <c r="P375" s="541"/>
      <c r="Q375" s="229"/>
      <c r="R375" s="328"/>
      <c r="S375" s="3"/>
      <c r="T375" s="3"/>
    </row>
    <row r="376" spans="1:20" ht="12.75">
      <c r="A376" s="17" t="s">
        <v>313</v>
      </c>
      <c r="B376" s="5"/>
      <c r="C376" s="5"/>
      <c r="D376" s="5"/>
      <c r="E376" s="5"/>
      <c r="F376" s="5"/>
      <c r="G376" s="5"/>
      <c r="H376" s="5"/>
      <c r="I376" s="5"/>
      <c r="J376" s="5"/>
      <c r="K376" s="52" t="s">
        <v>315</v>
      </c>
      <c r="L376" s="52" t="s">
        <v>312</v>
      </c>
      <c r="M376" s="108"/>
      <c r="N376" s="478"/>
      <c r="O376" s="102"/>
      <c r="P376" s="545"/>
      <c r="Q376" s="233"/>
      <c r="R376" s="335"/>
      <c r="S376" s="3"/>
      <c r="T376" s="3"/>
    </row>
    <row r="377" spans="1:20" ht="12.75">
      <c r="A377" s="17" t="s">
        <v>314</v>
      </c>
      <c r="B377" s="5"/>
      <c r="C377" s="5"/>
      <c r="D377" s="5"/>
      <c r="E377" s="5"/>
      <c r="F377" s="5"/>
      <c r="G377" s="5"/>
      <c r="H377" s="5"/>
      <c r="I377" s="5"/>
      <c r="J377" s="5">
        <v>510</v>
      </c>
      <c r="K377" s="50" t="s">
        <v>327</v>
      </c>
      <c r="L377" s="17" t="s">
        <v>103</v>
      </c>
      <c r="M377" s="50"/>
      <c r="N377" s="468"/>
      <c r="O377" s="121"/>
      <c r="P377" s="542"/>
      <c r="Q377" s="230"/>
      <c r="R377" s="330"/>
      <c r="S377" s="3"/>
      <c r="T377" s="3"/>
    </row>
    <row r="378" spans="1:20" ht="12.75">
      <c r="A378" s="16" t="s">
        <v>314</v>
      </c>
      <c r="B378" s="1"/>
      <c r="C378" s="1"/>
      <c r="D378" s="1"/>
      <c r="E378" s="1"/>
      <c r="F378" s="1">
        <v>5</v>
      </c>
      <c r="G378" s="1"/>
      <c r="H378" s="1"/>
      <c r="I378" s="1"/>
      <c r="J378" s="1">
        <v>510</v>
      </c>
      <c r="K378" s="76">
        <v>4</v>
      </c>
      <c r="L378" s="76" t="s">
        <v>1</v>
      </c>
      <c r="M378" s="76"/>
      <c r="N378" s="479">
        <f>N379</f>
        <v>0</v>
      </c>
      <c r="O378" s="211">
        <f>O379</f>
        <v>0</v>
      </c>
      <c r="P378" s="554">
        <f>P379</f>
        <v>30000</v>
      </c>
      <c r="Q378" s="237">
        <f>Q379</f>
        <v>0</v>
      </c>
      <c r="R378" s="347">
        <f>Q378/P378</f>
        <v>0</v>
      </c>
      <c r="S378" s="3"/>
      <c r="T378" s="3"/>
    </row>
    <row r="379" spans="1:20" ht="12.75">
      <c r="A379" s="16" t="s">
        <v>314</v>
      </c>
      <c r="B379" s="1"/>
      <c r="C379" s="1"/>
      <c r="D379" s="1"/>
      <c r="E379" s="1"/>
      <c r="F379" s="1">
        <v>5</v>
      </c>
      <c r="G379" s="1"/>
      <c r="H379" s="1"/>
      <c r="I379" s="1"/>
      <c r="J379" s="1">
        <v>510</v>
      </c>
      <c r="K379" s="77">
        <v>42</v>
      </c>
      <c r="L379" s="77" t="s">
        <v>28</v>
      </c>
      <c r="M379" s="77"/>
      <c r="N379" s="485">
        <f>N380+N386</f>
        <v>0</v>
      </c>
      <c r="O379" s="211">
        <f>O380+O386</f>
        <v>0</v>
      </c>
      <c r="P379" s="555">
        <f>P380+P386</f>
        <v>30000</v>
      </c>
      <c r="Q379" s="281">
        <f>Q380+Q386</f>
        <v>0</v>
      </c>
      <c r="R379" s="347">
        <f aca="true" t="shared" si="34" ref="R379:R384">Q379/P379</f>
        <v>0</v>
      </c>
      <c r="S379" s="3"/>
      <c r="T379" s="3"/>
    </row>
    <row r="380" spans="1:20" ht="12.75">
      <c r="A380" s="16" t="s">
        <v>314</v>
      </c>
      <c r="B380" s="1"/>
      <c r="C380" s="1"/>
      <c r="D380" s="1"/>
      <c r="E380" s="1"/>
      <c r="F380" s="1">
        <v>5</v>
      </c>
      <c r="G380" s="1"/>
      <c r="H380" s="1"/>
      <c r="I380" s="1"/>
      <c r="J380" s="1">
        <v>510</v>
      </c>
      <c r="K380" s="88">
        <v>422</v>
      </c>
      <c r="L380" s="88" t="s">
        <v>14</v>
      </c>
      <c r="M380" s="88"/>
      <c r="N380" s="481">
        <f>N381+N382+N383+N384+N385</f>
        <v>0</v>
      </c>
      <c r="O380" s="211">
        <f>O381+O382+O383+O384+O385</f>
        <v>0</v>
      </c>
      <c r="P380" s="554">
        <f>P381+P382+P383+P384+P385</f>
        <v>30000</v>
      </c>
      <c r="Q380" s="237">
        <f>Q381+Q382+Q383+Q384+Q385</f>
        <v>0</v>
      </c>
      <c r="R380" s="347">
        <f t="shared" si="34"/>
        <v>0</v>
      </c>
      <c r="S380" s="3"/>
      <c r="T380" s="3"/>
    </row>
    <row r="381" spans="1:20" ht="12.75" hidden="1">
      <c r="A381" s="16" t="s">
        <v>314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77">
        <v>4227</v>
      </c>
      <c r="L381" s="77" t="s">
        <v>150</v>
      </c>
      <c r="M381" s="77"/>
      <c r="N381" s="485">
        <v>0</v>
      </c>
      <c r="O381" s="211">
        <v>0</v>
      </c>
      <c r="P381" s="555">
        <v>0</v>
      </c>
      <c r="Q381" s="281">
        <v>0</v>
      </c>
      <c r="R381" s="347" t="e">
        <f t="shared" si="34"/>
        <v>#DIV/0!</v>
      </c>
      <c r="S381" s="3"/>
      <c r="T381" s="3"/>
    </row>
    <row r="382" spans="1:20" ht="12.75">
      <c r="A382" s="16" t="s">
        <v>314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77">
        <v>4227</v>
      </c>
      <c r="L382" s="77" t="s">
        <v>155</v>
      </c>
      <c r="M382" s="77"/>
      <c r="N382" s="485">
        <v>0</v>
      </c>
      <c r="O382" s="211">
        <v>0</v>
      </c>
      <c r="P382" s="555">
        <v>20000</v>
      </c>
      <c r="Q382" s="281">
        <v>0</v>
      </c>
      <c r="R382" s="347">
        <f t="shared" si="34"/>
        <v>0</v>
      </c>
      <c r="S382" s="3"/>
      <c r="T382" s="3"/>
    </row>
    <row r="383" spans="1:20" ht="12.75" hidden="1">
      <c r="A383" s="16" t="s">
        <v>314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77">
        <v>4227</v>
      </c>
      <c r="L383" s="77" t="s">
        <v>160</v>
      </c>
      <c r="M383" s="77"/>
      <c r="N383" s="485">
        <v>0</v>
      </c>
      <c r="O383" s="211">
        <v>0</v>
      </c>
      <c r="P383" s="555">
        <v>0</v>
      </c>
      <c r="Q383" s="281">
        <v>0</v>
      </c>
      <c r="R383" s="347" t="e">
        <f t="shared" si="34"/>
        <v>#DIV/0!</v>
      </c>
      <c r="S383" s="3"/>
      <c r="T383" s="3"/>
    </row>
    <row r="384" spans="1:20" ht="13.5" thickBot="1">
      <c r="A384" s="16" t="s">
        <v>314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77">
        <v>4227</v>
      </c>
      <c r="L384" s="77" t="s">
        <v>159</v>
      </c>
      <c r="M384" s="77"/>
      <c r="N384" s="485">
        <v>0</v>
      </c>
      <c r="O384" s="211">
        <v>0</v>
      </c>
      <c r="P384" s="555">
        <v>10000</v>
      </c>
      <c r="Q384" s="281">
        <v>0</v>
      </c>
      <c r="R384" s="347">
        <f t="shared" si="34"/>
        <v>0</v>
      </c>
      <c r="S384" s="3"/>
      <c r="T384" s="3"/>
    </row>
    <row r="385" spans="1:20" ht="13.5" hidden="1" thickBot="1">
      <c r="A385" s="16" t="s">
        <v>314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105">
        <v>4227</v>
      </c>
      <c r="L385" s="77" t="s">
        <v>157</v>
      </c>
      <c r="M385" s="105"/>
      <c r="N385" s="494">
        <v>0</v>
      </c>
      <c r="O385" s="306">
        <v>0</v>
      </c>
      <c r="P385" s="561">
        <v>0</v>
      </c>
      <c r="Q385" s="285">
        <v>0</v>
      </c>
      <c r="R385" s="357">
        <v>0</v>
      </c>
      <c r="S385" s="3"/>
      <c r="T385" s="3"/>
    </row>
    <row r="386" spans="1:20" ht="13.5" hidden="1" thickBot="1">
      <c r="A386" s="16" t="s">
        <v>314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209">
        <v>423</v>
      </c>
      <c r="L386" s="209" t="s">
        <v>15</v>
      </c>
      <c r="M386" s="209"/>
      <c r="N386" s="495">
        <f>N387</f>
        <v>0</v>
      </c>
      <c r="O386" s="306">
        <f>O387</f>
        <v>0</v>
      </c>
      <c r="P386" s="563">
        <f>P387</f>
        <v>0</v>
      </c>
      <c r="Q386" s="241">
        <f>Q387</f>
        <v>0</v>
      </c>
      <c r="R386" s="358">
        <f>R387</f>
        <v>0</v>
      </c>
      <c r="S386" s="3"/>
      <c r="T386" s="3"/>
    </row>
    <row r="387" spans="1:20" ht="13.5" hidden="1" thickBot="1">
      <c r="A387" s="16" t="s">
        <v>314</v>
      </c>
      <c r="B387" s="1"/>
      <c r="C387" s="1"/>
      <c r="D387" s="1"/>
      <c r="E387" s="1"/>
      <c r="F387" s="1">
        <v>5</v>
      </c>
      <c r="G387" s="1"/>
      <c r="H387" s="1"/>
      <c r="I387" s="1"/>
      <c r="J387" s="1">
        <v>510</v>
      </c>
      <c r="K387" s="105">
        <v>4231</v>
      </c>
      <c r="L387" s="105" t="s">
        <v>493</v>
      </c>
      <c r="M387" s="105"/>
      <c r="N387" s="494">
        <v>0</v>
      </c>
      <c r="O387" s="306">
        <v>0</v>
      </c>
      <c r="P387" s="561">
        <v>0</v>
      </c>
      <c r="Q387" s="285">
        <v>0</v>
      </c>
      <c r="R387" s="357">
        <v>0</v>
      </c>
      <c r="S387" s="3"/>
      <c r="T387" s="3"/>
    </row>
    <row r="388" spans="1:20" ht="13.5" hidden="1" thickBot="1">
      <c r="A388" s="16" t="s">
        <v>314</v>
      </c>
      <c r="B388" s="1"/>
      <c r="C388" s="1"/>
      <c r="D388" s="1"/>
      <c r="E388" s="1"/>
      <c r="F388" s="1">
        <v>5</v>
      </c>
      <c r="G388" s="1"/>
      <c r="H388" s="1"/>
      <c r="I388" s="1"/>
      <c r="J388" s="1">
        <v>510</v>
      </c>
      <c r="K388" s="209">
        <v>453</v>
      </c>
      <c r="L388" s="209" t="s">
        <v>531</v>
      </c>
      <c r="M388" s="209"/>
      <c r="N388" s="495">
        <f>N389</f>
        <v>0</v>
      </c>
      <c r="O388" s="306">
        <f>O389</f>
        <v>0</v>
      </c>
      <c r="P388" s="563">
        <f>P389</f>
        <v>0</v>
      </c>
      <c r="Q388" s="241">
        <f>Q389</f>
        <v>0</v>
      </c>
      <c r="R388" s="358">
        <f>R389</f>
        <v>0</v>
      </c>
      <c r="S388" s="3"/>
      <c r="T388" s="3"/>
    </row>
    <row r="389" spans="1:20" ht="13.5" hidden="1" thickBot="1">
      <c r="A389" s="16" t="s">
        <v>314</v>
      </c>
      <c r="B389" s="1"/>
      <c r="C389" s="1"/>
      <c r="D389" s="1"/>
      <c r="E389" s="1"/>
      <c r="F389" s="1">
        <v>5</v>
      </c>
      <c r="G389" s="1"/>
      <c r="H389" s="1"/>
      <c r="I389" s="1"/>
      <c r="J389" s="1">
        <v>510</v>
      </c>
      <c r="K389" s="105">
        <v>4531</v>
      </c>
      <c r="L389" s="105" t="s">
        <v>531</v>
      </c>
      <c r="M389" s="105"/>
      <c r="N389" s="494">
        <v>0</v>
      </c>
      <c r="O389" s="306">
        <v>0</v>
      </c>
      <c r="P389" s="561">
        <v>0</v>
      </c>
      <c r="Q389" s="285">
        <v>0</v>
      </c>
      <c r="R389" s="357">
        <v>0</v>
      </c>
      <c r="S389" s="3"/>
      <c r="T389" s="3"/>
    </row>
    <row r="390" spans="1:20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73"/>
      <c r="L390" s="73" t="s">
        <v>122</v>
      </c>
      <c r="M390" s="73"/>
      <c r="N390" s="477">
        <f>N378</f>
        <v>0</v>
      </c>
      <c r="O390" s="300">
        <f>O378</f>
        <v>0</v>
      </c>
      <c r="P390" s="553">
        <f>P378</f>
        <v>30000</v>
      </c>
      <c r="Q390" s="236">
        <f>Q378</f>
        <v>0</v>
      </c>
      <c r="R390" s="346">
        <f>Q390/P390</f>
        <v>0</v>
      </c>
      <c r="S390" s="3"/>
      <c r="T390" s="3"/>
    </row>
    <row r="391" spans="1:20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8"/>
      <c r="L391" s="38"/>
      <c r="M391" s="38"/>
      <c r="N391" s="461"/>
      <c r="O391" s="290"/>
      <c r="P391" s="541"/>
      <c r="Q391" s="229"/>
      <c r="R391" s="328"/>
      <c r="S391" s="3"/>
      <c r="T391" s="3"/>
    </row>
    <row r="392" spans="1:20" ht="12.75">
      <c r="A392" s="17" t="s">
        <v>318</v>
      </c>
      <c r="B392" s="5"/>
      <c r="C392" s="5"/>
      <c r="D392" s="5"/>
      <c r="E392" s="5"/>
      <c r="F392" s="5"/>
      <c r="G392" s="5"/>
      <c r="H392" s="5"/>
      <c r="I392" s="5"/>
      <c r="J392" s="5"/>
      <c r="K392" s="50" t="s">
        <v>317</v>
      </c>
      <c r="L392" s="677" t="s">
        <v>333</v>
      </c>
      <c r="M392" s="677"/>
      <c r="N392" s="468"/>
      <c r="O392" s="121"/>
      <c r="P392" s="542"/>
      <c r="Q392" s="230"/>
      <c r="R392" s="330"/>
      <c r="S392" s="3"/>
      <c r="T392" s="3"/>
    </row>
    <row r="393" spans="1:20" ht="12.75">
      <c r="A393" s="17" t="s">
        <v>334</v>
      </c>
      <c r="B393" s="5"/>
      <c r="C393" s="5"/>
      <c r="D393" s="5"/>
      <c r="E393" s="5"/>
      <c r="F393" s="5"/>
      <c r="G393" s="5"/>
      <c r="H393" s="5"/>
      <c r="I393" s="5"/>
      <c r="J393" s="5">
        <v>510</v>
      </c>
      <c r="K393" s="50" t="s">
        <v>55</v>
      </c>
      <c r="L393" s="695" t="s">
        <v>333</v>
      </c>
      <c r="M393" s="695"/>
      <c r="N393" s="509"/>
      <c r="O393" s="121"/>
      <c r="P393" s="542"/>
      <c r="Q393" s="230"/>
      <c r="R393" s="330"/>
      <c r="S393" s="3"/>
      <c r="T393" s="3"/>
    </row>
    <row r="394" spans="1:20" ht="12.75">
      <c r="A394" s="16" t="s">
        <v>334</v>
      </c>
      <c r="B394" s="1">
        <v>1</v>
      </c>
      <c r="C394" s="1"/>
      <c r="D394" s="1">
        <v>3</v>
      </c>
      <c r="E394" s="1"/>
      <c r="F394" s="1">
        <v>5</v>
      </c>
      <c r="G394" s="1"/>
      <c r="H394" s="1"/>
      <c r="I394" s="1"/>
      <c r="J394" s="1">
        <v>510</v>
      </c>
      <c r="K394" s="76">
        <v>3</v>
      </c>
      <c r="L394" s="76" t="s">
        <v>0</v>
      </c>
      <c r="M394" s="76"/>
      <c r="N394" s="479">
        <f aca="true" t="shared" si="35" ref="N394:Q395">N395</f>
        <v>0</v>
      </c>
      <c r="O394" s="211">
        <f t="shared" si="35"/>
        <v>45000</v>
      </c>
      <c r="P394" s="554">
        <f t="shared" si="35"/>
        <v>48000</v>
      </c>
      <c r="Q394" s="237">
        <f t="shared" si="35"/>
        <v>2875</v>
      </c>
      <c r="R394" s="347">
        <f>Q394/P394</f>
        <v>0.059895833333333336</v>
      </c>
      <c r="S394" s="3"/>
      <c r="T394" s="3"/>
    </row>
    <row r="395" spans="1:20" ht="12.75">
      <c r="A395" s="16" t="s">
        <v>334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510</v>
      </c>
      <c r="K395" s="77">
        <v>32</v>
      </c>
      <c r="L395" s="78" t="s">
        <v>5</v>
      </c>
      <c r="M395" s="79"/>
      <c r="N395" s="480">
        <f t="shared" si="35"/>
        <v>0</v>
      </c>
      <c r="O395" s="211">
        <f t="shared" si="35"/>
        <v>45000</v>
      </c>
      <c r="P395" s="555">
        <f t="shared" si="35"/>
        <v>48000</v>
      </c>
      <c r="Q395" s="281">
        <f t="shared" si="35"/>
        <v>2875</v>
      </c>
      <c r="R395" s="347">
        <f aca="true" t="shared" si="36" ref="R395:R400">Q395/P395</f>
        <v>0.059895833333333336</v>
      </c>
      <c r="S395" s="3"/>
      <c r="T395" s="3"/>
    </row>
    <row r="396" spans="1:20" ht="12.75">
      <c r="A396" s="16" t="s">
        <v>334</v>
      </c>
      <c r="B396" s="16">
        <v>1</v>
      </c>
      <c r="C396" s="16"/>
      <c r="D396" s="16">
        <v>3</v>
      </c>
      <c r="E396" s="16"/>
      <c r="F396" s="16">
        <v>5</v>
      </c>
      <c r="G396" s="16"/>
      <c r="H396" s="16"/>
      <c r="I396" s="16"/>
      <c r="J396" s="16">
        <v>510</v>
      </c>
      <c r="K396" s="20">
        <v>323</v>
      </c>
      <c r="L396" s="651" t="s">
        <v>377</v>
      </c>
      <c r="M396" s="652"/>
      <c r="N396" s="453">
        <f>N397+N398+N399+N400</f>
        <v>0</v>
      </c>
      <c r="O396" s="24">
        <f>O397+O398+O399+O400</f>
        <v>45000</v>
      </c>
      <c r="P396" s="535">
        <f>P397+P398+P399+P400</f>
        <v>48000</v>
      </c>
      <c r="Q396" s="226">
        <f>Q397+Q398+Q399+Q400</f>
        <v>2875</v>
      </c>
      <c r="R396" s="347">
        <f t="shared" si="36"/>
        <v>0.059895833333333336</v>
      </c>
      <c r="S396" s="16"/>
      <c r="T396" s="16"/>
    </row>
    <row r="397" spans="1:20" ht="12.75">
      <c r="A397" s="16" t="s">
        <v>334</v>
      </c>
      <c r="B397" s="1">
        <v>1</v>
      </c>
      <c r="C397" s="1"/>
      <c r="D397" s="1">
        <v>3</v>
      </c>
      <c r="E397" s="1"/>
      <c r="F397" s="1">
        <v>5</v>
      </c>
      <c r="G397" s="1"/>
      <c r="H397" s="1"/>
      <c r="I397" s="1"/>
      <c r="J397" s="1">
        <v>510</v>
      </c>
      <c r="K397" s="77">
        <v>3232</v>
      </c>
      <c r="L397" s="77" t="s">
        <v>124</v>
      </c>
      <c r="M397" s="77"/>
      <c r="N397" s="485">
        <v>0</v>
      </c>
      <c r="O397" s="211">
        <v>10000</v>
      </c>
      <c r="P397" s="555">
        <v>10000</v>
      </c>
      <c r="Q397" s="281">
        <v>0</v>
      </c>
      <c r="R397" s="347">
        <f t="shared" si="36"/>
        <v>0</v>
      </c>
      <c r="S397" s="3"/>
      <c r="T397" s="3"/>
    </row>
    <row r="398" spans="1:20" ht="12.75">
      <c r="A398" s="16" t="s">
        <v>334</v>
      </c>
      <c r="B398" s="1">
        <v>1</v>
      </c>
      <c r="C398" s="1"/>
      <c r="D398" s="1">
        <v>3</v>
      </c>
      <c r="E398" s="1"/>
      <c r="F398" s="1">
        <v>5</v>
      </c>
      <c r="G398" s="1"/>
      <c r="H398" s="1"/>
      <c r="I398" s="1"/>
      <c r="J398" s="1">
        <v>510</v>
      </c>
      <c r="K398" s="77">
        <v>3232</v>
      </c>
      <c r="L398" s="77" t="s">
        <v>129</v>
      </c>
      <c r="M398" s="77"/>
      <c r="N398" s="485">
        <v>0</v>
      </c>
      <c r="O398" s="211">
        <v>20000</v>
      </c>
      <c r="P398" s="555">
        <v>20000</v>
      </c>
      <c r="Q398" s="281">
        <v>0</v>
      </c>
      <c r="R398" s="347">
        <f t="shared" si="36"/>
        <v>0</v>
      </c>
      <c r="S398" s="3"/>
      <c r="T398" s="3"/>
    </row>
    <row r="399" spans="1:20" ht="12.75">
      <c r="A399" s="16" t="s">
        <v>334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77">
        <v>3232</v>
      </c>
      <c r="L399" s="77" t="s">
        <v>518</v>
      </c>
      <c r="M399" s="77"/>
      <c r="N399" s="485">
        <v>0</v>
      </c>
      <c r="O399" s="211">
        <v>10000</v>
      </c>
      <c r="P399" s="555">
        <v>10000</v>
      </c>
      <c r="Q399" s="281">
        <v>0</v>
      </c>
      <c r="R399" s="347">
        <f t="shared" si="36"/>
        <v>0</v>
      </c>
      <c r="S399" s="3"/>
      <c r="T399" s="3"/>
    </row>
    <row r="400" spans="1:20" ht="12.75">
      <c r="A400" s="16" t="s">
        <v>334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77">
        <v>3237</v>
      </c>
      <c r="L400" s="669" t="s">
        <v>335</v>
      </c>
      <c r="M400" s="670"/>
      <c r="N400" s="480">
        <v>0</v>
      </c>
      <c r="O400" s="211">
        <v>5000</v>
      </c>
      <c r="P400" s="555">
        <v>8000</v>
      </c>
      <c r="Q400" s="281">
        <v>2875</v>
      </c>
      <c r="R400" s="347">
        <f t="shared" si="36"/>
        <v>0.359375</v>
      </c>
      <c r="S400" s="3"/>
      <c r="T400" s="3"/>
    </row>
    <row r="401" spans="1:20" ht="12.75" hidden="1">
      <c r="A401" s="16" t="s">
        <v>334</v>
      </c>
      <c r="B401" s="1">
        <v>1</v>
      </c>
      <c r="C401" s="1"/>
      <c r="D401" s="1">
        <v>3</v>
      </c>
      <c r="E401" s="16"/>
      <c r="F401" s="1">
        <v>5</v>
      </c>
      <c r="G401" s="1"/>
      <c r="H401" s="1"/>
      <c r="I401" s="1"/>
      <c r="J401" s="1">
        <v>510</v>
      </c>
      <c r="K401" s="76">
        <v>4</v>
      </c>
      <c r="L401" s="76" t="s">
        <v>1</v>
      </c>
      <c r="M401" s="76"/>
      <c r="N401" s="479">
        <f>N402</f>
        <v>0</v>
      </c>
      <c r="O401" s="211">
        <f>O402</f>
        <v>0</v>
      </c>
      <c r="P401" s="555">
        <f>P402</f>
        <v>0</v>
      </c>
      <c r="Q401" s="281">
        <f>Q402</f>
        <v>0</v>
      </c>
      <c r="R401" s="350">
        <f>R402</f>
        <v>0</v>
      </c>
      <c r="S401" s="3"/>
      <c r="T401" s="3"/>
    </row>
    <row r="402" spans="1:20" ht="12.75" hidden="1">
      <c r="A402" s="16" t="s">
        <v>334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77">
        <v>42</v>
      </c>
      <c r="L402" s="77" t="s">
        <v>28</v>
      </c>
      <c r="M402" s="77"/>
      <c r="N402" s="485">
        <f>N403+N405</f>
        <v>0</v>
      </c>
      <c r="O402" s="211">
        <f>O403+O405</f>
        <v>0</v>
      </c>
      <c r="P402" s="555">
        <f>P403+P405</f>
        <v>0</v>
      </c>
      <c r="Q402" s="281">
        <f>Q403+Q405</f>
        <v>0</v>
      </c>
      <c r="R402" s="350">
        <f>R403+R405</f>
        <v>0</v>
      </c>
      <c r="S402" s="3"/>
      <c r="T402" s="3"/>
    </row>
    <row r="403" spans="1:20" ht="12.75" hidden="1">
      <c r="A403" s="16" t="s">
        <v>334</v>
      </c>
      <c r="B403" s="1">
        <v>1</v>
      </c>
      <c r="C403" s="1"/>
      <c r="D403" s="1">
        <v>3</v>
      </c>
      <c r="E403" s="1"/>
      <c r="F403" s="1">
        <v>5</v>
      </c>
      <c r="G403" s="1"/>
      <c r="H403" s="1"/>
      <c r="I403" s="1"/>
      <c r="J403" s="1">
        <v>510</v>
      </c>
      <c r="K403" s="200">
        <v>421</v>
      </c>
      <c r="L403" s="88" t="s">
        <v>13</v>
      </c>
      <c r="M403" s="88"/>
      <c r="N403" s="510">
        <f>N404</f>
        <v>0</v>
      </c>
      <c r="O403" s="309">
        <f>O404</f>
        <v>0</v>
      </c>
      <c r="P403" s="554">
        <f>P404</f>
        <v>0</v>
      </c>
      <c r="Q403" s="237">
        <f>Q404</f>
        <v>0</v>
      </c>
      <c r="R403" s="359">
        <f>R404</f>
        <v>0</v>
      </c>
      <c r="S403" s="3"/>
      <c r="T403" s="3"/>
    </row>
    <row r="404" spans="1:20" ht="12.75" hidden="1">
      <c r="A404" s="16" t="s">
        <v>334</v>
      </c>
      <c r="B404" s="1">
        <v>1</v>
      </c>
      <c r="C404" s="1"/>
      <c r="D404" s="1">
        <v>3</v>
      </c>
      <c r="E404" s="1"/>
      <c r="F404" s="1">
        <v>5</v>
      </c>
      <c r="G404" s="1"/>
      <c r="H404" s="1"/>
      <c r="I404" s="1"/>
      <c r="J404" s="1">
        <v>510</v>
      </c>
      <c r="K404" s="113">
        <v>4214</v>
      </c>
      <c r="L404" s="77" t="s">
        <v>189</v>
      </c>
      <c r="M404" s="77"/>
      <c r="N404" s="511">
        <v>0</v>
      </c>
      <c r="O404" s="309">
        <v>0</v>
      </c>
      <c r="P404" s="555">
        <v>0</v>
      </c>
      <c r="Q404" s="281">
        <v>0</v>
      </c>
      <c r="R404" s="350">
        <v>0</v>
      </c>
      <c r="S404" s="3"/>
      <c r="T404" s="3"/>
    </row>
    <row r="405" spans="1:20" ht="12.75" hidden="1">
      <c r="A405" s="16" t="s">
        <v>334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510</v>
      </c>
      <c r="K405" s="200">
        <v>426</v>
      </c>
      <c r="L405" s="88" t="s">
        <v>30</v>
      </c>
      <c r="M405" s="88"/>
      <c r="N405" s="510">
        <f>N406</f>
        <v>0</v>
      </c>
      <c r="O405" s="309">
        <f>O406</f>
        <v>0</v>
      </c>
      <c r="P405" s="554">
        <f>P406</f>
        <v>0</v>
      </c>
      <c r="Q405" s="237">
        <f>Q406</f>
        <v>0</v>
      </c>
      <c r="R405" s="359">
        <f>R406</f>
        <v>0</v>
      </c>
      <c r="S405" s="3"/>
      <c r="T405" s="3"/>
    </row>
    <row r="406" spans="1:20" ht="12.75" hidden="1">
      <c r="A406" s="16" t="s">
        <v>334</v>
      </c>
      <c r="B406" s="1">
        <v>1</v>
      </c>
      <c r="C406" s="1"/>
      <c r="D406" s="1"/>
      <c r="E406" s="1"/>
      <c r="F406" s="1">
        <v>5</v>
      </c>
      <c r="G406" s="1"/>
      <c r="H406" s="1"/>
      <c r="I406" s="1"/>
      <c r="J406" s="1">
        <v>510</v>
      </c>
      <c r="K406" s="113">
        <v>4264</v>
      </c>
      <c r="L406" s="92" t="s">
        <v>119</v>
      </c>
      <c r="M406" s="120"/>
      <c r="N406" s="512">
        <v>0</v>
      </c>
      <c r="O406" s="309">
        <v>0</v>
      </c>
      <c r="P406" s="555">
        <v>0</v>
      </c>
      <c r="Q406" s="281">
        <v>0</v>
      </c>
      <c r="R406" s="350">
        <v>0</v>
      </c>
      <c r="S406" s="3"/>
      <c r="T406" s="3"/>
    </row>
    <row r="407" spans="1:20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54"/>
      <c r="L407" s="658" t="s">
        <v>203</v>
      </c>
      <c r="M407" s="691"/>
      <c r="N407" s="492">
        <f>N394+N401</f>
        <v>0</v>
      </c>
      <c r="O407" s="293">
        <f>O394+O401</f>
        <v>45000</v>
      </c>
      <c r="P407" s="546">
        <f>P394+P401</f>
        <v>48000</v>
      </c>
      <c r="Q407" s="234">
        <f>Q394+Q401</f>
        <v>2875</v>
      </c>
      <c r="R407" s="338">
        <f>Q407/P407</f>
        <v>0.059895833333333336</v>
      </c>
      <c r="S407" s="3"/>
      <c r="T407" s="3"/>
    </row>
    <row r="408" spans="1:20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8"/>
      <c r="L408" s="38"/>
      <c r="M408" s="38"/>
      <c r="N408" s="461"/>
      <c r="O408" s="290"/>
      <c r="P408" s="541"/>
      <c r="Q408" s="229"/>
      <c r="R408" s="328"/>
      <c r="S408" s="3"/>
      <c r="T408" s="3"/>
    </row>
    <row r="409" spans="1:20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2" t="s">
        <v>320</v>
      </c>
      <c r="L409" s="648" t="s">
        <v>316</v>
      </c>
      <c r="M409" s="668"/>
      <c r="N409" s="478"/>
      <c r="O409" s="102"/>
      <c r="P409" s="545"/>
      <c r="Q409" s="233"/>
      <c r="R409" s="335"/>
      <c r="S409" s="3"/>
      <c r="T409" s="3"/>
    </row>
    <row r="410" spans="1:20" ht="12.75">
      <c r="A410" s="17" t="s">
        <v>323</v>
      </c>
      <c r="B410" s="5"/>
      <c r="C410" s="5"/>
      <c r="D410" s="5"/>
      <c r="E410" s="5"/>
      <c r="F410" s="5"/>
      <c r="G410" s="5"/>
      <c r="H410" s="5"/>
      <c r="I410" s="5"/>
      <c r="J410" s="5"/>
      <c r="K410" s="50" t="s">
        <v>326</v>
      </c>
      <c r="L410" s="50" t="s">
        <v>400</v>
      </c>
      <c r="M410" s="50"/>
      <c r="N410" s="468"/>
      <c r="O410" s="121"/>
      <c r="P410" s="18"/>
      <c r="Q410" s="272"/>
      <c r="R410" s="321"/>
      <c r="S410" s="3"/>
      <c r="T410" s="3"/>
    </row>
    <row r="411" spans="1:20" ht="12.75">
      <c r="A411" s="16" t="s">
        <v>324</v>
      </c>
      <c r="B411" s="1"/>
      <c r="C411" s="1"/>
      <c r="D411" s="1"/>
      <c r="E411" s="1"/>
      <c r="F411" s="1">
        <v>5</v>
      </c>
      <c r="G411" s="1"/>
      <c r="H411" s="1"/>
      <c r="I411" s="1"/>
      <c r="J411" s="1">
        <v>451</v>
      </c>
      <c r="K411" s="76">
        <v>4</v>
      </c>
      <c r="L411" s="653" t="s">
        <v>319</v>
      </c>
      <c r="M411" s="654"/>
      <c r="N411" s="483">
        <f aca="true" t="shared" si="37" ref="N411:Q412">N412</f>
        <v>600380</v>
      </c>
      <c r="O411" s="211">
        <f t="shared" si="37"/>
        <v>4526000</v>
      </c>
      <c r="P411" s="554">
        <f t="shared" si="37"/>
        <v>2205000</v>
      </c>
      <c r="Q411" s="237">
        <f t="shared" si="37"/>
        <v>510046</v>
      </c>
      <c r="R411" s="347">
        <f>Q411/P411</f>
        <v>0.23131337868480725</v>
      </c>
      <c r="S411" s="3"/>
      <c r="T411" s="3"/>
    </row>
    <row r="412" spans="1:20" ht="12.75">
      <c r="A412" s="16" t="s">
        <v>324</v>
      </c>
      <c r="B412" s="1"/>
      <c r="C412" s="1"/>
      <c r="D412" s="1"/>
      <c r="E412" s="1"/>
      <c r="F412" s="1">
        <v>5</v>
      </c>
      <c r="G412" s="1"/>
      <c r="H412" s="1"/>
      <c r="I412" s="1"/>
      <c r="J412" s="1">
        <v>451</v>
      </c>
      <c r="K412" s="77">
        <v>42</v>
      </c>
      <c r="L412" s="77" t="s">
        <v>29</v>
      </c>
      <c r="M412" s="77"/>
      <c r="N412" s="485">
        <f t="shared" si="37"/>
        <v>600380</v>
      </c>
      <c r="O412" s="211">
        <f t="shared" si="37"/>
        <v>4526000</v>
      </c>
      <c r="P412" s="555">
        <f t="shared" si="37"/>
        <v>2205000</v>
      </c>
      <c r="Q412" s="281">
        <f t="shared" si="37"/>
        <v>510046</v>
      </c>
      <c r="R412" s="347">
        <f aca="true" t="shared" si="38" ref="R412:R431">Q412/P412</f>
        <v>0.23131337868480725</v>
      </c>
      <c r="S412" s="3"/>
      <c r="T412" s="3"/>
    </row>
    <row r="413" spans="1:20" ht="12.75">
      <c r="A413" s="16" t="s">
        <v>324</v>
      </c>
      <c r="B413" s="1"/>
      <c r="C413" s="1"/>
      <c r="D413" s="1"/>
      <c r="E413" s="1"/>
      <c r="F413" s="1">
        <v>5</v>
      </c>
      <c r="G413" s="1"/>
      <c r="H413" s="1"/>
      <c r="I413" s="1"/>
      <c r="J413" s="1">
        <v>451</v>
      </c>
      <c r="K413" s="88">
        <v>421</v>
      </c>
      <c r="L413" s="88" t="s">
        <v>13</v>
      </c>
      <c r="M413" s="88"/>
      <c r="N413" s="481">
        <f>N414+N415+N416+N417+N418+N419+N420+N421+N422+N423+N424+N425+N426+N427+N429+N430+N431+N428</f>
        <v>600380</v>
      </c>
      <c r="O413" s="211">
        <f>O414+O415+O416+O417+O418+O419+O420+O421+O422+O423+O424+O425+O426+O427+O429+O430+O431+O428</f>
        <v>4526000</v>
      </c>
      <c r="P413" s="554">
        <f>P414+P415+P416+P417+P418+P419+P420+P421+P422+P423+P424+P425+P426+P427+P429+P430+P431+P428+P432</f>
        <v>2205000</v>
      </c>
      <c r="Q413" s="237">
        <f>Q414+Q415+Q416+Q417+Q418+Q419+Q420+Q421+Q422+Q423+Q424+Q425+Q426+Q427+Q429+Q430+Q431+Q428+Q432</f>
        <v>510046</v>
      </c>
      <c r="R413" s="347">
        <f t="shared" si="38"/>
        <v>0.23131337868480725</v>
      </c>
      <c r="S413" s="3"/>
      <c r="T413" s="3"/>
    </row>
    <row r="414" spans="1:20" ht="12.75" hidden="1">
      <c r="A414" s="16" t="s">
        <v>324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77">
        <v>4212</v>
      </c>
      <c r="L414" s="77" t="s">
        <v>133</v>
      </c>
      <c r="M414" s="77"/>
      <c r="N414" s="485">
        <v>0</v>
      </c>
      <c r="O414" s="211">
        <v>0</v>
      </c>
      <c r="P414" s="555">
        <v>0</v>
      </c>
      <c r="Q414" s="281">
        <v>0</v>
      </c>
      <c r="R414" s="347" t="e">
        <f t="shared" si="38"/>
        <v>#DIV/0!</v>
      </c>
      <c r="S414" s="3"/>
      <c r="T414" s="3"/>
    </row>
    <row r="415" spans="1:20" ht="12.75">
      <c r="A415" s="16" t="s">
        <v>324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77">
        <v>4213</v>
      </c>
      <c r="L415" s="78" t="s">
        <v>536</v>
      </c>
      <c r="M415" s="79"/>
      <c r="N415" s="480">
        <v>0</v>
      </c>
      <c r="O415" s="211">
        <v>276000</v>
      </c>
      <c r="P415" s="555">
        <v>515000</v>
      </c>
      <c r="Q415" s="281">
        <v>0</v>
      </c>
      <c r="R415" s="347">
        <f t="shared" si="38"/>
        <v>0</v>
      </c>
      <c r="S415" s="3"/>
      <c r="T415" s="3"/>
    </row>
    <row r="416" spans="1:20" ht="12.75" hidden="1">
      <c r="A416" s="16" t="s">
        <v>324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77">
        <v>4213</v>
      </c>
      <c r="L416" s="78" t="s">
        <v>498</v>
      </c>
      <c r="M416" s="79"/>
      <c r="N416" s="480">
        <v>0</v>
      </c>
      <c r="O416" s="211">
        <v>0</v>
      </c>
      <c r="P416" s="555">
        <v>0</v>
      </c>
      <c r="Q416" s="281">
        <v>0</v>
      </c>
      <c r="R416" s="347" t="e">
        <f t="shared" si="38"/>
        <v>#DIV/0!</v>
      </c>
      <c r="S416" s="3"/>
      <c r="T416" s="3"/>
    </row>
    <row r="417" spans="1:20" ht="12.75">
      <c r="A417" s="16" t="s">
        <v>324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77">
        <v>4213</v>
      </c>
      <c r="L417" s="78" t="s">
        <v>539</v>
      </c>
      <c r="M417" s="79"/>
      <c r="N417" s="480">
        <v>460055</v>
      </c>
      <c r="O417" s="211">
        <v>600000</v>
      </c>
      <c r="P417" s="555">
        <v>600000</v>
      </c>
      <c r="Q417" s="281">
        <v>510046</v>
      </c>
      <c r="R417" s="347">
        <f t="shared" si="38"/>
        <v>0.8500766666666667</v>
      </c>
      <c r="S417" s="3"/>
      <c r="T417" s="3"/>
    </row>
    <row r="418" spans="1:20" ht="12.75" hidden="1">
      <c r="A418" s="16" t="s">
        <v>324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77">
        <v>4213</v>
      </c>
      <c r="L418" s="78" t="s">
        <v>154</v>
      </c>
      <c r="M418" s="79"/>
      <c r="N418" s="480">
        <v>0</v>
      </c>
      <c r="O418" s="211">
        <v>0</v>
      </c>
      <c r="P418" s="555">
        <v>0</v>
      </c>
      <c r="Q418" s="281">
        <v>0</v>
      </c>
      <c r="R418" s="347" t="e">
        <f t="shared" si="38"/>
        <v>#DIV/0!</v>
      </c>
      <c r="S418" s="3"/>
      <c r="T418" s="3"/>
    </row>
    <row r="419" spans="1:20" ht="12.75" hidden="1">
      <c r="A419" s="16" t="s">
        <v>324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77">
        <v>4213</v>
      </c>
      <c r="L419" s="77" t="s">
        <v>534</v>
      </c>
      <c r="M419" s="77"/>
      <c r="N419" s="485">
        <v>0</v>
      </c>
      <c r="O419" s="211">
        <v>0</v>
      </c>
      <c r="P419" s="555">
        <v>0</v>
      </c>
      <c r="Q419" s="281">
        <v>0</v>
      </c>
      <c r="R419" s="347" t="e">
        <f t="shared" si="38"/>
        <v>#DIV/0!</v>
      </c>
      <c r="S419" s="3"/>
      <c r="T419" s="3"/>
    </row>
    <row r="420" spans="1:20" ht="12.75">
      <c r="A420" s="16" t="s">
        <v>324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77">
        <v>4213</v>
      </c>
      <c r="L420" s="77" t="s">
        <v>538</v>
      </c>
      <c r="M420" s="77"/>
      <c r="N420" s="485">
        <v>1875</v>
      </c>
      <c r="O420" s="211">
        <v>500000</v>
      </c>
      <c r="P420" s="555">
        <v>100000</v>
      </c>
      <c r="Q420" s="281">
        <v>0</v>
      </c>
      <c r="R420" s="347">
        <f t="shared" si="38"/>
        <v>0</v>
      </c>
      <c r="S420" s="3"/>
      <c r="T420" s="3"/>
    </row>
    <row r="421" spans="1:20" ht="12.75" hidden="1">
      <c r="A421" s="16" t="s">
        <v>324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77">
        <v>4213</v>
      </c>
      <c r="L421" s="77" t="s">
        <v>158</v>
      </c>
      <c r="M421" s="77"/>
      <c r="N421" s="485">
        <v>0</v>
      </c>
      <c r="O421" s="211">
        <v>0</v>
      </c>
      <c r="P421" s="555">
        <v>0</v>
      </c>
      <c r="Q421" s="281">
        <v>0</v>
      </c>
      <c r="R421" s="347" t="e">
        <f t="shared" si="38"/>
        <v>#DIV/0!</v>
      </c>
      <c r="S421" s="3"/>
      <c r="T421" s="3"/>
    </row>
    <row r="422" spans="1:20" ht="12.75" hidden="1">
      <c r="A422" s="16" t="s">
        <v>324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77">
        <v>4213</v>
      </c>
      <c r="L422" s="89" t="s">
        <v>378</v>
      </c>
      <c r="M422" s="77"/>
      <c r="N422" s="485">
        <v>0</v>
      </c>
      <c r="O422" s="211">
        <v>0</v>
      </c>
      <c r="P422" s="555">
        <v>0</v>
      </c>
      <c r="Q422" s="281">
        <v>0</v>
      </c>
      <c r="R422" s="347" t="e">
        <f t="shared" si="38"/>
        <v>#DIV/0!</v>
      </c>
      <c r="S422" s="3"/>
      <c r="T422" s="3"/>
    </row>
    <row r="423" spans="1:20" ht="12.75" hidden="1">
      <c r="A423" s="16" t="s">
        <v>324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77">
        <v>4213</v>
      </c>
      <c r="L423" s="89" t="s">
        <v>379</v>
      </c>
      <c r="M423" s="77"/>
      <c r="N423" s="485">
        <v>0</v>
      </c>
      <c r="O423" s="211">
        <v>0</v>
      </c>
      <c r="P423" s="555">
        <v>0</v>
      </c>
      <c r="Q423" s="281">
        <v>0</v>
      </c>
      <c r="R423" s="347" t="e">
        <f t="shared" si="38"/>
        <v>#DIV/0!</v>
      </c>
      <c r="S423" s="3"/>
      <c r="T423" s="3"/>
    </row>
    <row r="424" spans="1:20" ht="12.75" hidden="1">
      <c r="A424" s="16" t="s">
        <v>324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77">
        <v>4214</v>
      </c>
      <c r="L424" s="106" t="s">
        <v>523</v>
      </c>
      <c r="M424" s="79"/>
      <c r="N424" s="480">
        <v>0</v>
      </c>
      <c r="O424" s="211">
        <v>0</v>
      </c>
      <c r="P424" s="555">
        <v>0</v>
      </c>
      <c r="Q424" s="281">
        <v>0</v>
      </c>
      <c r="R424" s="347" t="e">
        <f t="shared" si="38"/>
        <v>#DIV/0!</v>
      </c>
      <c r="S424" s="3"/>
      <c r="T424" s="3"/>
    </row>
    <row r="425" spans="1:20" ht="12.75">
      <c r="A425" s="16" t="s">
        <v>324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451</v>
      </c>
      <c r="K425" s="77">
        <v>4214</v>
      </c>
      <c r="L425" s="106" t="s">
        <v>520</v>
      </c>
      <c r="M425" s="79"/>
      <c r="N425" s="480">
        <v>68750</v>
      </c>
      <c r="O425" s="211">
        <v>2000000</v>
      </c>
      <c r="P425" s="555">
        <v>200000</v>
      </c>
      <c r="Q425" s="281">
        <v>0</v>
      </c>
      <c r="R425" s="347">
        <f t="shared" si="38"/>
        <v>0</v>
      </c>
      <c r="S425" s="3"/>
      <c r="T425" s="3"/>
    </row>
    <row r="426" spans="1:20" ht="12.75" hidden="1">
      <c r="A426" s="16" t="s">
        <v>324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630</v>
      </c>
      <c r="K426" s="77">
        <v>4214</v>
      </c>
      <c r="L426" s="669" t="s">
        <v>521</v>
      </c>
      <c r="M426" s="670"/>
      <c r="N426" s="480">
        <v>0</v>
      </c>
      <c r="O426" s="145">
        <v>0</v>
      </c>
      <c r="P426" s="555">
        <v>0</v>
      </c>
      <c r="Q426" s="281">
        <v>0</v>
      </c>
      <c r="R426" s="347" t="e">
        <f t="shared" si="38"/>
        <v>#DIV/0!</v>
      </c>
      <c r="S426" s="3"/>
      <c r="T426" s="3"/>
    </row>
    <row r="427" spans="1:20" ht="12.75">
      <c r="A427" s="16" t="s">
        <v>324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630</v>
      </c>
      <c r="K427" s="77">
        <v>4214</v>
      </c>
      <c r="L427" s="669" t="s">
        <v>522</v>
      </c>
      <c r="M427" s="670"/>
      <c r="N427" s="480">
        <v>0</v>
      </c>
      <c r="O427" s="211">
        <v>250000</v>
      </c>
      <c r="P427" s="555">
        <v>250000</v>
      </c>
      <c r="Q427" s="281">
        <v>0</v>
      </c>
      <c r="R427" s="347">
        <f t="shared" si="38"/>
        <v>0</v>
      </c>
      <c r="S427" s="3"/>
      <c r="T427" s="3"/>
    </row>
    <row r="428" spans="1:20" ht="12.75" hidden="1">
      <c r="A428" s="16" t="s">
        <v>324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630</v>
      </c>
      <c r="K428" s="105">
        <v>4214</v>
      </c>
      <c r="L428" s="166" t="s">
        <v>528</v>
      </c>
      <c r="M428" s="218"/>
      <c r="N428" s="513">
        <v>0</v>
      </c>
      <c r="O428" s="306">
        <v>0</v>
      </c>
      <c r="P428" s="561">
        <v>0</v>
      </c>
      <c r="Q428" s="285">
        <v>0</v>
      </c>
      <c r="R428" s="347" t="e">
        <f t="shared" si="38"/>
        <v>#DIV/0!</v>
      </c>
      <c r="S428" s="3"/>
      <c r="T428" s="3"/>
    </row>
    <row r="429" spans="1:20" ht="12.75">
      <c r="A429" s="16" t="s">
        <v>324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630</v>
      </c>
      <c r="K429" s="105">
        <v>4214</v>
      </c>
      <c r="L429" s="81" t="s">
        <v>532</v>
      </c>
      <c r="M429" s="82"/>
      <c r="N429" s="490">
        <v>69700</v>
      </c>
      <c r="O429" s="306">
        <v>500000</v>
      </c>
      <c r="P429" s="561">
        <v>200000</v>
      </c>
      <c r="Q429" s="285">
        <v>0</v>
      </c>
      <c r="R429" s="347">
        <f t="shared" si="38"/>
        <v>0</v>
      </c>
      <c r="S429" s="3"/>
      <c r="T429" s="3"/>
    </row>
    <row r="430" spans="1:20" ht="12.75" hidden="1">
      <c r="A430" s="16" t="s">
        <v>559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630</v>
      </c>
      <c r="K430" s="105">
        <v>4214</v>
      </c>
      <c r="L430" s="669" t="s">
        <v>322</v>
      </c>
      <c r="M430" s="670"/>
      <c r="N430" s="490">
        <v>0</v>
      </c>
      <c r="O430" s="306">
        <v>0</v>
      </c>
      <c r="P430" s="561">
        <v>0</v>
      </c>
      <c r="Q430" s="285">
        <v>0</v>
      </c>
      <c r="R430" s="347" t="e">
        <f t="shared" si="38"/>
        <v>#DIV/0!</v>
      </c>
      <c r="S430" s="3"/>
      <c r="T430" s="3"/>
    </row>
    <row r="431" spans="1:20" ht="12.75">
      <c r="A431" s="3" t="s">
        <v>324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630</v>
      </c>
      <c r="K431" s="105">
        <v>4214</v>
      </c>
      <c r="L431" s="81" t="s">
        <v>189</v>
      </c>
      <c r="M431" s="82"/>
      <c r="N431" s="490">
        <v>0</v>
      </c>
      <c r="O431" s="306">
        <v>400000</v>
      </c>
      <c r="P431" s="561">
        <v>200000</v>
      </c>
      <c r="Q431" s="285">
        <v>0</v>
      </c>
      <c r="R431" s="347">
        <f t="shared" si="38"/>
        <v>0</v>
      </c>
      <c r="S431" s="3"/>
      <c r="T431" s="3"/>
    </row>
    <row r="432" spans="1:20" ht="13.5" thickBot="1">
      <c r="A432" s="3" t="s">
        <v>324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630</v>
      </c>
      <c r="K432" s="105">
        <v>4214</v>
      </c>
      <c r="L432" s="318" t="s">
        <v>557</v>
      </c>
      <c r="M432" s="317"/>
      <c r="N432" s="513">
        <v>0</v>
      </c>
      <c r="O432" s="306">
        <v>0</v>
      </c>
      <c r="P432" s="561">
        <v>140000</v>
      </c>
      <c r="Q432" s="285">
        <v>0</v>
      </c>
      <c r="R432" s="347">
        <f>Q432/P432</f>
        <v>0</v>
      </c>
      <c r="S432" s="3"/>
      <c r="T432" s="3"/>
    </row>
    <row r="433" spans="1:20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73"/>
      <c r="L433" s="73" t="s">
        <v>122</v>
      </c>
      <c r="M433" s="73"/>
      <c r="N433" s="477">
        <f>N411</f>
        <v>600380</v>
      </c>
      <c r="O433" s="300">
        <f>O411</f>
        <v>4526000</v>
      </c>
      <c r="P433" s="553">
        <f>P411</f>
        <v>2205000</v>
      </c>
      <c r="Q433" s="236">
        <f>Q411</f>
        <v>510046</v>
      </c>
      <c r="R433" s="346">
        <f>Q433/P433</f>
        <v>0.23131337868480725</v>
      </c>
      <c r="S433" s="3"/>
      <c r="T433" s="3"/>
    </row>
    <row r="434" spans="1:20" ht="12.75" hidden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8"/>
      <c r="L434" s="38"/>
      <c r="M434" s="38"/>
      <c r="N434" s="461"/>
      <c r="O434" s="290"/>
      <c r="P434" s="541"/>
      <c r="Q434" s="229"/>
      <c r="R434" s="328"/>
      <c r="S434" s="3"/>
      <c r="T434" s="3"/>
    </row>
    <row r="435" spans="1:20" ht="12.75" hidden="1">
      <c r="A435" s="17" t="s">
        <v>331</v>
      </c>
      <c r="B435" s="5"/>
      <c r="C435" s="5"/>
      <c r="D435" s="5"/>
      <c r="E435" s="5"/>
      <c r="F435" s="5"/>
      <c r="G435" s="5"/>
      <c r="H435" s="5"/>
      <c r="I435" s="5"/>
      <c r="J435" s="5"/>
      <c r="K435" s="52" t="s">
        <v>329</v>
      </c>
      <c r="L435" s="648" t="s">
        <v>321</v>
      </c>
      <c r="M435" s="668"/>
      <c r="N435" s="478"/>
      <c r="O435" s="102"/>
      <c r="P435" s="545"/>
      <c r="Q435" s="233"/>
      <c r="R435" s="335"/>
      <c r="S435" s="3"/>
      <c r="T435" s="3"/>
    </row>
    <row r="436" spans="1:20" ht="12.75" hidden="1">
      <c r="A436" s="17" t="s">
        <v>332</v>
      </c>
      <c r="B436" s="17"/>
      <c r="C436" s="17"/>
      <c r="D436" s="17"/>
      <c r="E436" s="17"/>
      <c r="F436" s="17"/>
      <c r="G436" s="17"/>
      <c r="H436" s="17"/>
      <c r="I436" s="17"/>
      <c r="J436" s="17">
        <v>640</v>
      </c>
      <c r="K436" s="50" t="s">
        <v>327</v>
      </c>
      <c r="L436" s="17" t="s">
        <v>401</v>
      </c>
      <c r="M436" s="17"/>
      <c r="N436" s="509"/>
      <c r="O436" s="121"/>
      <c r="P436" s="18"/>
      <c r="Q436" s="272"/>
      <c r="R436" s="360"/>
      <c r="S436" s="3"/>
      <c r="T436" s="3"/>
    </row>
    <row r="437" spans="1:20" ht="12.75" hidden="1">
      <c r="A437" s="16" t="s">
        <v>332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640</v>
      </c>
      <c r="K437" s="76">
        <v>4</v>
      </c>
      <c r="L437" s="76" t="s">
        <v>1</v>
      </c>
      <c r="M437" s="76"/>
      <c r="N437" s="479">
        <f aca="true" t="shared" si="39" ref="N437:R439">N438</f>
        <v>0</v>
      </c>
      <c r="O437" s="211">
        <f t="shared" si="39"/>
        <v>0</v>
      </c>
      <c r="P437" s="554">
        <f t="shared" si="39"/>
        <v>0</v>
      </c>
      <c r="Q437" s="237">
        <f t="shared" si="39"/>
        <v>0</v>
      </c>
      <c r="R437" s="347">
        <f t="shared" si="39"/>
        <v>0</v>
      </c>
      <c r="S437" s="3"/>
      <c r="T437" s="3"/>
    </row>
    <row r="438" spans="1:20" ht="12.75" hidden="1">
      <c r="A438" s="16" t="s">
        <v>332</v>
      </c>
      <c r="B438" s="1"/>
      <c r="C438" s="1"/>
      <c r="D438" s="1"/>
      <c r="E438" s="1"/>
      <c r="F438" s="1">
        <v>5</v>
      </c>
      <c r="G438" s="1"/>
      <c r="H438" s="1"/>
      <c r="I438" s="1"/>
      <c r="J438" s="1">
        <v>640</v>
      </c>
      <c r="K438" s="77">
        <v>42</v>
      </c>
      <c r="L438" s="77" t="s">
        <v>28</v>
      </c>
      <c r="M438" s="77"/>
      <c r="N438" s="485">
        <f t="shared" si="39"/>
        <v>0</v>
      </c>
      <c r="O438" s="211">
        <f t="shared" si="39"/>
        <v>0</v>
      </c>
      <c r="P438" s="555">
        <f t="shared" si="39"/>
        <v>0</v>
      </c>
      <c r="Q438" s="281">
        <f t="shared" si="39"/>
        <v>0</v>
      </c>
      <c r="R438" s="350">
        <f t="shared" si="39"/>
        <v>0</v>
      </c>
      <c r="S438" s="3"/>
      <c r="T438" s="3"/>
    </row>
    <row r="439" spans="1:20" ht="12.75" hidden="1">
      <c r="A439" s="16" t="s">
        <v>332</v>
      </c>
      <c r="B439" s="1"/>
      <c r="C439" s="1"/>
      <c r="D439" s="1"/>
      <c r="E439" s="1"/>
      <c r="F439" s="1">
        <v>5</v>
      </c>
      <c r="G439" s="1"/>
      <c r="H439" s="1"/>
      <c r="I439" s="1"/>
      <c r="J439" s="1">
        <v>640</v>
      </c>
      <c r="K439" s="88">
        <v>421</v>
      </c>
      <c r="L439" s="88" t="s">
        <v>13</v>
      </c>
      <c r="M439" s="88"/>
      <c r="N439" s="481">
        <f t="shared" si="39"/>
        <v>0</v>
      </c>
      <c r="O439" s="211">
        <f t="shared" si="39"/>
        <v>0</v>
      </c>
      <c r="P439" s="554">
        <f t="shared" si="39"/>
        <v>0</v>
      </c>
      <c r="Q439" s="237">
        <f t="shared" si="39"/>
        <v>0</v>
      </c>
      <c r="R439" s="359">
        <f t="shared" si="39"/>
        <v>0</v>
      </c>
      <c r="S439" s="16"/>
      <c r="T439" s="16"/>
    </row>
    <row r="440" spans="1:20" ht="12.75" hidden="1">
      <c r="A440" s="16" t="s">
        <v>332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640</v>
      </c>
      <c r="K440" s="77">
        <v>4214</v>
      </c>
      <c r="L440" s="89" t="s">
        <v>325</v>
      </c>
      <c r="M440" s="80"/>
      <c r="N440" s="514">
        <v>0</v>
      </c>
      <c r="O440" s="211">
        <v>0</v>
      </c>
      <c r="P440" s="555">
        <v>0</v>
      </c>
      <c r="Q440" s="281">
        <v>0</v>
      </c>
      <c r="R440" s="350">
        <v>0</v>
      </c>
      <c r="S440" s="3"/>
      <c r="T440" s="3"/>
    </row>
    <row r="441" spans="1:20" ht="12.75" hidden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73"/>
      <c r="L441" s="73" t="s">
        <v>122</v>
      </c>
      <c r="M441" s="73"/>
      <c r="N441" s="477">
        <f>N437</f>
        <v>0</v>
      </c>
      <c r="O441" s="300">
        <f>O437</f>
        <v>0</v>
      </c>
      <c r="P441" s="553">
        <f>P437</f>
        <v>0</v>
      </c>
      <c r="Q441" s="236">
        <f>Q437</f>
        <v>0</v>
      </c>
      <c r="R441" s="346">
        <f>R437</f>
        <v>0</v>
      </c>
      <c r="S441" s="3"/>
      <c r="T441" s="3"/>
    </row>
    <row r="442" spans="1:20" ht="12.75">
      <c r="A442" s="109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467"/>
      <c r="O442" s="290"/>
      <c r="P442" s="564"/>
      <c r="Q442" s="271"/>
      <c r="R442" s="336"/>
      <c r="S442" s="37"/>
      <c r="T442" s="37"/>
    </row>
    <row r="443" spans="1:20" ht="12.75">
      <c r="A443" s="59"/>
      <c r="B443" s="94"/>
      <c r="C443" s="94"/>
      <c r="D443" s="94"/>
      <c r="E443" s="94"/>
      <c r="F443" s="94"/>
      <c r="G443" s="94"/>
      <c r="H443" s="94"/>
      <c r="I443" s="94"/>
      <c r="J443" s="94"/>
      <c r="K443" s="52" t="s">
        <v>329</v>
      </c>
      <c r="L443" s="51" t="s">
        <v>328</v>
      </c>
      <c r="M443" s="51"/>
      <c r="N443" s="466"/>
      <c r="O443" s="102"/>
      <c r="P443" s="560"/>
      <c r="Q443" s="274"/>
      <c r="R443" s="353"/>
      <c r="S443" s="37"/>
      <c r="T443" s="37"/>
    </row>
    <row r="444" spans="1:20" ht="12.75">
      <c r="A444" s="59" t="s">
        <v>337</v>
      </c>
      <c r="B444" s="94"/>
      <c r="C444" s="94"/>
      <c r="D444" s="94"/>
      <c r="E444" s="94"/>
      <c r="F444" s="94"/>
      <c r="G444" s="94"/>
      <c r="H444" s="94"/>
      <c r="I444" s="94"/>
      <c r="J444" s="94"/>
      <c r="K444" s="52" t="s">
        <v>327</v>
      </c>
      <c r="L444" s="122" t="s">
        <v>402</v>
      </c>
      <c r="M444" s="122"/>
      <c r="N444" s="462"/>
      <c r="O444" s="102"/>
      <c r="P444" s="560"/>
      <c r="Q444" s="274"/>
      <c r="R444" s="353"/>
      <c r="S444" s="37"/>
      <c r="T444" s="37"/>
    </row>
    <row r="445" spans="1:20" ht="12.75">
      <c r="A445" s="16" t="s">
        <v>338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650</v>
      </c>
      <c r="K445" s="76">
        <v>3</v>
      </c>
      <c r="L445" s="88" t="s">
        <v>0</v>
      </c>
      <c r="M445" s="88"/>
      <c r="N445" s="481">
        <f aca="true" t="shared" si="40" ref="N445:Q446">N446</f>
        <v>0</v>
      </c>
      <c r="O445" s="211">
        <f t="shared" si="40"/>
        <v>120000</v>
      </c>
      <c r="P445" s="554">
        <f t="shared" si="40"/>
        <v>220000</v>
      </c>
      <c r="Q445" s="237">
        <f t="shared" si="40"/>
        <v>111875</v>
      </c>
      <c r="R445" s="359">
        <f>Q445/P445</f>
        <v>0.5085227272727273</v>
      </c>
      <c r="S445" s="16"/>
      <c r="T445" s="16"/>
    </row>
    <row r="446" spans="1:20" ht="12.75">
      <c r="A446" s="16" t="s">
        <v>338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650</v>
      </c>
      <c r="K446" s="76">
        <v>32</v>
      </c>
      <c r="L446" s="89" t="s">
        <v>5</v>
      </c>
      <c r="M446" s="89"/>
      <c r="N446" s="515">
        <f t="shared" si="40"/>
        <v>0</v>
      </c>
      <c r="O446" s="211">
        <f t="shared" si="40"/>
        <v>120000</v>
      </c>
      <c r="P446" s="555">
        <f t="shared" si="40"/>
        <v>220000</v>
      </c>
      <c r="Q446" s="281">
        <f t="shared" si="40"/>
        <v>111875</v>
      </c>
      <c r="R446" s="359">
        <f aca="true" t="shared" si="41" ref="R446:R464">Q446/P446</f>
        <v>0.5085227272727273</v>
      </c>
      <c r="S446" s="16"/>
      <c r="T446" s="16"/>
    </row>
    <row r="447" spans="1:20" ht="12.75">
      <c r="A447" s="16" t="s">
        <v>338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650</v>
      </c>
      <c r="K447" s="76">
        <v>323</v>
      </c>
      <c r="L447" s="76" t="s">
        <v>7</v>
      </c>
      <c r="M447" s="76"/>
      <c r="N447" s="479">
        <f>N448+N449+N450+N451</f>
        <v>0</v>
      </c>
      <c r="O447" s="211">
        <f>O448+O449+O450+O451</f>
        <v>120000</v>
      </c>
      <c r="P447" s="555">
        <f>P448+P449+P450+P451</f>
        <v>220000</v>
      </c>
      <c r="Q447" s="281">
        <f>Q448+Q449+Q450+Q451</f>
        <v>111875</v>
      </c>
      <c r="R447" s="359">
        <f t="shared" si="41"/>
        <v>0.5085227272727273</v>
      </c>
      <c r="S447" s="16"/>
      <c r="T447" s="16"/>
    </row>
    <row r="448" spans="1:20" ht="12.75">
      <c r="A448" s="16" t="s">
        <v>338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650</v>
      </c>
      <c r="K448" s="89">
        <v>3237</v>
      </c>
      <c r="L448" s="89" t="s">
        <v>494</v>
      </c>
      <c r="M448" s="89"/>
      <c r="N448" s="515">
        <v>0</v>
      </c>
      <c r="O448" s="211">
        <v>20000</v>
      </c>
      <c r="P448" s="555">
        <v>50000</v>
      </c>
      <c r="Q448" s="281">
        <v>13125</v>
      </c>
      <c r="R448" s="359">
        <f t="shared" si="41"/>
        <v>0.2625</v>
      </c>
      <c r="S448" s="16"/>
      <c r="T448" s="16"/>
    </row>
    <row r="449" spans="1:20" ht="12.75">
      <c r="A449" s="16" t="s">
        <v>338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650</v>
      </c>
      <c r="K449" s="89">
        <v>3237</v>
      </c>
      <c r="L449" s="89" t="s">
        <v>402</v>
      </c>
      <c r="M449" s="89"/>
      <c r="N449" s="515">
        <v>0</v>
      </c>
      <c r="O449" s="211">
        <v>100000</v>
      </c>
      <c r="P449" s="555">
        <v>150000</v>
      </c>
      <c r="Q449" s="281">
        <v>98750</v>
      </c>
      <c r="R449" s="359">
        <f t="shared" si="41"/>
        <v>0.6583333333333333</v>
      </c>
      <c r="S449" s="16"/>
      <c r="T449" s="16"/>
    </row>
    <row r="450" spans="1:20" ht="12.75">
      <c r="A450" s="16" t="s">
        <v>338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650</v>
      </c>
      <c r="K450" s="89">
        <v>3237</v>
      </c>
      <c r="L450" s="89" t="s">
        <v>495</v>
      </c>
      <c r="M450" s="89"/>
      <c r="N450" s="515">
        <v>0</v>
      </c>
      <c r="O450" s="211">
        <v>0</v>
      </c>
      <c r="P450" s="555">
        <v>20000</v>
      </c>
      <c r="Q450" s="281">
        <v>0</v>
      </c>
      <c r="R450" s="359">
        <f t="shared" si="41"/>
        <v>0</v>
      </c>
      <c r="S450" s="16"/>
      <c r="T450" s="16"/>
    </row>
    <row r="451" spans="1:20" ht="12.75" hidden="1">
      <c r="A451" s="16" t="s">
        <v>338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650</v>
      </c>
      <c r="K451" s="89">
        <v>3237</v>
      </c>
      <c r="L451" s="89" t="s">
        <v>496</v>
      </c>
      <c r="M451" s="89"/>
      <c r="N451" s="515">
        <v>0</v>
      </c>
      <c r="O451" s="211">
        <v>0</v>
      </c>
      <c r="P451" s="555">
        <v>0</v>
      </c>
      <c r="Q451" s="281">
        <v>0</v>
      </c>
      <c r="R451" s="359" t="e">
        <f t="shared" si="41"/>
        <v>#DIV/0!</v>
      </c>
      <c r="S451" s="16"/>
      <c r="T451" s="16"/>
    </row>
    <row r="452" spans="1:20" ht="12.75" hidden="1">
      <c r="A452" s="16" t="s">
        <v>338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650</v>
      </c>
      <c r="K452" s="89">
        <v>3237</v>
      </c>
      <c r="L452" s="89" t="s">
        <v>540</v>
      </c>
      <c r="M452" s="89"/>
      <c r="N452" s="515"/>
      <c r="O452" s="211"/>
      <c r="P452" s="555"/>
      <c r="Q452" s="281"/>
      <c r="R452" s="359" t="e">
        <f t="shared" si="41"/>
        <v>#DIV/0!</v>
      </c>
      <c r="S452" s="16"/>
      <c r="T452" s="16"/>
    </row>
    <row r="453" spans="1:20" ht="12.75">
      <c r="A453" s="16" t="s">
        <v>338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76">
        <v>4</v>
      </c>
      <c r="L453" s="76" t="s">
        <v>1</v>
      </c>
      <c r="M453" s="76"/>
      <c r="N453" s="479">
        <f aca="true" t="shared" si="42" ref="N453:Q454">N454</f>
        <v>0</v>
      </c>
      <c r="O453" s="211">
        <f t="shared" si="42"/>
        <v>200000</v>
      </c>
      <c r="P453" s="555">
        <f t="shared" si="42"/>
        <v>150000</v>
      </c>
      <c r="Q453" s="281">
        <f t="shared" si="42"/>
        <v>0</v>
      </c>
      <c r="R453" s="359">
        <f t="shared" si="41"/>
        <v>0</v>
      </c>
      <c r="S453" s="16"/>
      <c r="T453" s="16"/>
    </row>
    <row r="454" spans="1:20" ht="12.75">
      <c r="A454" s="16" t="s">
        <v>338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77">
        <v>42</v>
      </c>
      <c r="L454" s="77" t="s">
        <v>28</v>
      </c>
      <c r="M454" s="77"/>
      <c r="N454" s="485">
        <v>0</v>
      </c>
      <c r="O454" s="211">
        <f t="shared" si="42"/>
        <v>200000</v>
      </c>
      <c r="P454" s="555">
        <f t="shared" si="42"/>
        <v>150000</v>
      </c>
      <c r="Q454" s="281">
        <f t="shared" si="42"/>
        <v>0</v>
      </c>
      <c r="R454" s="359">
        <f t="shared" si="41"/>
        <v>0</v>
      </c>
      <c r="S454" s="3"/>
      <c r="T454" s="3"/>
    </row>
    <row r="455" spans="1:20" ht="12.75">
      <c r="A455" s="16" t="s">
        <v>338</v>
      </c>
      <c r="B455" s="16"/>
      <c r="C455" s="16"/>
      <c r="D455" s="1"/>
      <c r="E455" s="16"/>
      <c r="F455" s="16">
        <v>5</v>
      </c>
      <c r="G455" s="16"/>
      <c r="H455" s="16"/>
      <c r="I455" s="16"/>
      <c r="J455" s="16">
        <v>650</v>
      </c>
      <c r="K455" s="206">
        <v>426</v>
      </c>
      <c r="L455" s="651" t="s">
        <v>196</v>
      </c>
      <c r="M455" s="652"/>
      <c r="N455" s="491">
        <f>N456+N457+N458+N459+N460+N461+N462+N463+N464</f>
        <v>0</v>
      </c>
      <c r="O455" s="305">
        <f>O456+O457+O458+O459+O460+O461+O462+O463+O464</f>
        <v>200000</v>
      </c>
      <c r="P455" s="562">
        <f>P456+P457+P458+P459+P460+P461+P462+P463+P464</f>
        <v>150000</v>
      </c>
      <c r="Q455" s="240">
        <f>Q456+Q457+Q458+Q459+Q460+Q461+Q462+Q463+Q464</f>
        <v>0</v>
      </c>
      <c r="R455" s="359">
        <f t="shared" si="41"/>
        <v>0</v>
      </c>
      <c r="S455" s="16"/>
      <c r="T455" s="16"/>
    </row>
    <row r="456" spans="1:20" ht="12.75" hidden="1">
      <c r="A456" s="16" t="s">
        <v>338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05">
        <v>4264</v>
      </c>
      <c r="L456" s="77" t="s">
        <v>161</v>
      </c>
      <c r="M456" s="105"/>
      <c r="N456" s="494">
        <v>0</v>
      </c>
      <c r="O456" s="306">
        <v>0</v>
      </c>
      <c r="P456" s="555">
        <v>0</v>
      </c>
      <c r="Q456" s="281">
        <v>0</v>
      </c>
      <c r="R456" s="359" t="e">
        <f t="shared" si="41"/>
        <v>#DIV/0!</v>
      </c>
      <c r="S456" s="3"/>
      <c r="T456" s="3"/>
    </row>
    <row r="457" spans="1:20" ht="12.75" hidden="1">
      <c r="A457" s="16" t="s">
        <v>338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05">
        <v>4264</v>
      </c>
      <c r="L457" s="77" t="s">
        <v>162</v>
      </c>
      <c r="M457" s="105"/>
      <c r="N457" s="494">
        <v>0</v>
      </c>
      <c r="O457" s="306">
        <v>0</v>
      </c>
      <c r="P457" s="555">
        <v>0</v>
      </c>
      <c r="Q457" s="281">
        <v>0</v>
      </c>
      <c r="R457" s="359" t="e">
        <f t="shared" si="41"/>
        <v>#DIV/0!</v>
      </c>
      <c r="S457" s="3"/>
      <c r="T457" s="3"/>
    </row>
    <row r="458" spans="1:20" ht="12.75" hidden="1">
      <c r="A458" s="16" t="s">
        <v>338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05">
        <v>4264</v>
      </c>
      <c r="L458" s="669" t="s">
        <v>541</v>
      </c>
      <c r="M458" s="670"/>
      <c r="N458" s="490">
        <v>0</v>
      </c>
      <c r="O458" s="306">
        <v>0</v>
      </c>
      <c r="P458" s="555">
        <v>0</v>
      </c>
      <c r="Q458" s="281">
        <v>0</v>
      </c>
      <c r="R458" s="359" t="e">
        <f t="shared" si="41"/>
        <v>#DIV/0!</v>
      </c>
      <c r="S458" s="3"/>
      <c r="T458" s="3"/>
    </row>
    <row r="459" spans="1:20" ht="12.75" hidden="1">
      <c r="A459" s="16" t="s">
        <v>338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05">
        <v>4264</v>
      </c>
      <c r="L459" s="77" t="s">
        <v>163</v>
      </c>
      <c r="M459" s="105"/>
      <c r="N459" s="494">
        <v>0</v>
      </c>
      <c r="O459" s="306">
        <v>0</v>
      </c>
      <c r="P459" s="555">
        <v>0</v>
      </c>
      <c r="Q459" s="281">
        <v>0</v>
      </c>
      <c r="R459" s="359" t="e">
        <f t="shared" si="41"/>
        <v>#DIV/0!</v>
      </c>
      <c r="S459" s="3"/>
      <c r="T459" s="3"/>
    </row>
    <row r="460" spans="1:20" ht="12.75">
      <c r="A460" s="16" t="s">
        <v>338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105">
        <v>4264</v>
      </c>
      <c r="L460" s="77" t="s">
        <v>164</v>
      </c>
      <c r="M460" s="105"/>
      <c r="N460" s="494">
        <v>0</v>
      </c>
      <c r="O460" s="306">
        <v>0</v>
      </c>
      <c r="P460" s="555">
        <v>50000</v>
      </c>
      <c r="Q460" s="281">
        <v>0</v>
      </c>
      <c r="R460" s="359">
        <f t="shared" si="41"/>
        <v>0</v>
      </c>
      <c r="S460" s="3"/>
      <c r="T460" s="3"/>
    </row>
    <row r="461" spans="1:20" ht="12.75" hidden="1">
      <c r="A461" s="16" t="s">
        <v>338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105">
        <v>4264</v>
      </c>
      <c r="L461" s="89" t="s">
        <v>330</v>
      </c>
      <c r="M461" s="105"/>
      <c r="N461" s="494">
        <v>0</v>
      </c>
      <c r="O461" s="306">
        <v>0</v>
      </c>
      <c r="P461" s="555">
        <v>0</v>
      </c>
      <c r="Q461" s="281">
        <v>0</v>
      </c>
      <c r="R461" s="359" t="e">
        <f t="shared" si="41"/>
        <v>#DIV/0!</v>
      </c>
      <c r="S461" s="3"/>
      <c r="T461" s="3"/>
    </row>
    <row r="462" spans="1:20" ht="12.75">
      <c r="A462" s="16" t="s">
        <v>338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105">
        <v>4264</v>
      </c>
      <c r="L462" s="77" t="s">
        <v>165</v>
      </c>
      <c r="M462" s="105"/>
      <c r="N462" s="494">
        <v>0</v>
      </c>
      <c r="O462" s="306">
        <v>50000</v>
      </c>
      <c r="P462" s="555">
        <v>50000</v>
      </c>
      <c r="Q462" s="281">
        <v>0</v>
      </c>
      <c r="R462" s="359">
        <f t="shared" si="41"/>
        <v>0</v>
      </c>
      <c r="S462" s="3"/>
      <c r="T462" s="3"/>
    </row>
    <row r="463" spans="1:20" ht="12.75" hidden="1">
      <c r="A463" s="16" t="s">
        <v>338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650</v>
      </c>
      <c r="K463" s="105">
        <v>4264</v>
      </c>
      <c r="L463" s="77" t="s">
        <v>166</v>
      </c>
      <c r="M463" s="105"/>
      <c r="N463" s="494">
        <v>0</v>
      </c>
      <c r="O463" s="306">
        <v>0</v>
      </c>
      <c r="P463" s="555">
        <v>0</v>
      </c>
      <c r="Q463" s="281">
        <v>0</v>
      </c>
      <c r="R463" s="359" t="e">
        <f t="shared" si="41"/>
        <v>#DIV/0!</v>
      </c>
      <c r="S463" s="3"/>
      <c r="T463" s="3"/>
    </row>
    <row r="464" spans="1:20" ht="13.5" thickBot="1">
      <c r="A464" s="16"/>
      <c r="B464" s="1"/>
      <c r="C464" s="1"/>
      <c r="D464" s="1"/>
      <c r="E464" s="1"/>
      <c r="F464" s="1"/>
      <c r="G464" s="1"/>
      <c r="H464" s="1"/>
      <c r="I464" s="1"/>
      <c r="J464" s="1"/>
      <c r="K464" s="105">
        <v>4264</v>
      </c>
      <c r="L464" s="105" t="s">
        <v>515</v>
      </c>
      <c r="M464" s="105"/>
      <c r="N464" s="494">
        <v>0</v>
      </c>
      <c r="O464" s="306">
        <v>150000</v>
      </c>
      <c r="P464" s="561">
        <v>50000</v>
      </c>
      <c r="Q464" s="285">
        <v>0</v>
      </c>
      <c r="R464" s="359">
        <f t="shared" si="41"/>
        <v>0</v>
      </c>
      <c r="S464" s="3"/>
      <c r="T464" s="3"/>
    </row>
    <row r="465" spans="1:20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73"/>
      <c r="L465" s="73" t="s">
        <v>122</v>
      </c>
      <c r="M465" s="73"/>
      <c r="N465" s="477">
        <f>N453+N445</f>
        <v>0</v>
      </c>
      <c r="O465" s="300">
        <f>O453+O445</f>
        <v>320000</v>
      </c>
      <c r="P465" s="553">
        <f>P453+P445</f>
        <v>370000</v>
      </c>
      <c r="Q465" s="236">
        <f>Q453+Q445</f>
        <v>111875</v>
      </c>
      <c r="R465" s="346">
        <f>Q465/P465</f>
        <v>0.30236486486486486</v>
      </c>
      <c r="S465" s="27"/>
      <c r="T465" s="27"/>
    </row>
    <row r="466" spans="1:2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92"/>
      <c r="L466" s="92"/>
      <c r="M466" s="92"/>
      <c r="N466" s="489"/>
      <c r="O466" s="301"/>
      <c r="P466" s="559"/>
      <c r="Q466" s="283"/>
      <c r="R466" s="352"/>
      <c r="S466" s="3"/>
      <c r="T466" s="3"/>
    </row>
    <row r="467" spans="1:20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0" t="s">
        <v>336</v>
      </c>
      <c r="L467" s="677" t="s">
        <v>340</v>
      </c>
      <c r="M467" s="677"/>
      <c r="N467" s="468"/>
      <c r="O467" s="121"/>
      <c r="P467" s="542"/>
      <c r="Q467" s="230"/>
      <c r="R467" s="330"/>
      <c r="S467" s="3"/>
      <c r="T467" s="3"/>
    </row>
    <row r="468" spans="1:20" ht="12.75">
      <c r="A468" s="17" t="s">
        <v>345</v>
      </c>
      <c r="B468" s="5"/>
      <c r="C468" s="5"/>
      <c r="D468" s="5"/>
      <c r="E468" s="5"/>
      <c r="F468" s="5"/>
      <c r="G468" s="5"/>
      <c r="H468" s="5"/>
      <c r="I468" s="5"/>
      <c r="J468" s="5">
        <v>911</v>
      </c>
      <c r="K468" s="50" t="s">
        <v>55</v>
      </c>
      <c r="L468" s="17" t="s">
        <v>62</v>
      </c>
      <c r="M468" s="50"/>
      <c r="N468" s="468"/>
      <c r="O468" s="121"/>
      <c r="P468" s="542"/>
      <c r="Q468" s="230"/>
      <c r="R468" s="330"/>
      <c r="S468" s="3"/>
      <c r="T468" s="3"/>
    </row>
    <row r="469" spans="1:20" ht="12.75">
      <c r="A469" s="16" t="s">
        <v>345</v>
      </c>
      <c r="B469" s="1"/>
      <c r="C469" s="1"/>
      <c r="D469" s="1">
        <v>3</v>
      </c>
      <c r="E469" s="1"/>
      <c r="F469" s="1"/>
      <c r="G469" s="1"/>
      <c r="H469" s="1"/>
      <c r="I469" s="1"/>
      <c r="J469" s="1">
        <v>911</v>
      </c>
      <c r="K469" s="76">
        <v>3</v>
      </c>
      <c r="L469" s="76" t="s">
        <v>0</v>
      </c>
      <c r="M469" s="76"/>
      <c r="N469" s="479">
        <f>N470+N475</f>
        <v>330</v>
      </c>
      <c r="O469" s="211">
        <f>O470+O475</f>
        <v>41000</v>
      </c>
      <c r="P469" s="554">
        <f>P470+P475</f>
        <v>51000</v>
      </c>
      <c r="Q469" s="237">
        <f>Q470+Q475</f>
        <v>18347</v>
      </c>
      <c r="R469" s="347">
        <f>Q469/P469</f>
        <v>0.35974509803921567</v>
      </c>
      <c r="S469" s="3"/>
      <c r="T469" s="3"/>
    </row>
    <row r="470" spans="1:20" ht="12.75">
      <c r="A470" s="16" t="s">
        <v>345</v>
      </c>
      <c r="B470" s="1"/>
      <c r="C470" s="1"/>
      <c r="D470" s="1">
        <v>3</v>
      </c>
      <c r="E470" s="1"/>
      <c r="F470" s="1"/>
      <c r="G470" s="1"/>
      <c r="H470" s="1"/>
      <c r="I470" s="1"/>
      <c r="J470" s="1">
        <v>911</v>
      </c>
      <c r="K470" s="77">
        <v>32</v>
      </c>
      <c r="L470" s="78" t="s">
        <v>5</v>
      </c>
      <c r="M470" s="79"/>
      <c r="N470" s="480">
        <f>N471+N473</f>
        <v>0</v>
      </c>
      <c r="O470" s="211">
        <f>O471+O473</f>
        <v>3000</v>
      </c>
      <c r="P470" s="555">
        <f>P471+P473</f>
        <v>3000</v>
      </c>
      <c r="Q470" s="281">
        <f>Q471+Q473</f>
        <v>0</v>
      </c>
      <c r="R470" s="347">
        <f aca="true" t="shared" si="43" ref="R470:R478">Q470/P470</f>
        <v>0</v>
      </c>
      <c r="S470" s="3"/>
      <c r="T470" s="3"/>
    </row>
    <row r="471" spans="1:20" ht="12.75">
      <c r="A471" s="16" t="s">
        <v>345</v>
      </c>
      <c r="B471" s="3"/>
      <c r="C471" s="3"/>
      <c r="D471" s="3">
        <v>3</v>
      </c>
      <c r="E471" s="3"/>
      <c r="F471" s="3"/>
      <c r="G471" s="3"/>
      <c r="H471" s="3"/>
      <c r="I471" s="3"/>
      <c r="J471" s="3">
        <v>911</v>
      </c>
      <c r="K471" s="88">
        <v>322</v>
      </c>
      <c r="L471" s="88" t="s">
        <v>26</v>
      </c>
      <c r="M471" s="88"/>
      <c r="N471" s="481">
        <f>N472</f>
        <v>0</v>
      </c>
      <c r="O471" s="24">
        <f>O472</f>
        <v>3000</v>
      </c>
      <c r="P471" s="535">
        <f>P472</f>
        <v>3000</v>
      </c>
      <c r="Q471" s="226">
        <f>Q472</f>
        <v>0</v>
      </c>
      <c r="R471" s="347">
        <f t="shared" si="43"/>
        <v>0</v>
      </c>
      <c r="S471" s="3"/>
      <c r="T471" s="3"/>
    </row>
    <row r="472" spans="1:20" ht="12.75">
      <c r="A472" s="16" t="s">
        <v>345</v>
      </c>
      <c r="B472" s="1"/>
      <c r="C472" s="1"/>
      <c r="D472" s="1">
        <v>3</v>
      </c>
      <c r="E472" s="1"/>
      <c r="F472" s="1"/>
      <c r="G472" s="1"/>
      <c r="H472" s="1"/>
      <c r="I472" s="1"/>
      <c r="J472" s="1">
        <v>911</v>
      </c>
      <c r="K472" s="77">
        <v>3221</v>
      </c>
      <c r="L472" s="78" t="s">
        <v>120</v>
      </c>
      <c r="M472" s="79"/>
      <c r="N472" s="480">
        <v>0</v>
      </c>
      <c r="O472" s="211">
        <v>3000</v>
      </c>
      <c r="P472" s="555">
        <v>3000</v>
      </c>
      <c r="Q472" s="281">
        <v>0</v>
      </c>
      <c r="R472" s="347">
        <f t="shared" si="43"/>
        <v>0</v>
      </c>
      <c r="S472" s="3"/>
      <c r="T472" s="3"/>
    </row>
    <row r="473" spans="1:20" ht="12.75" hidden="1">
      <c r="A473" s="16" t="s">
        <v>345</v>
      </c>
      <c r="B473" s="1"/>
      <c r="C473" s="1"/>
      <c r="D473" s="1">
        <v>3</v>
      </c>
      <c r="E473" s="1"/>
      <c r="F473" s="1"/>
      <c r="G473" s="1"/>
      <c r="H473" s="1"/>
      <c r="I473" s="1"/>
      <c r="J473" s="1">
        <v>911</v>
      </c>
      <c r="K473" s="88">
        <v>323</v>
      </c>
      <c r="L473" s="651" t="s">
        <v>7</v>
      </c>
      <c r="M473" s="652"/>
      <c r="N473" s="453">
        <f>N474</f>
        <v>0</v>
      </c>
      <c r="O473" s="211">
        <f>O474</f>
        <v>0</v>
      </c>
      <c r="P473" s="554">
        <f>P474</f>
        <v>0</v>
      </c>
      <c r="Q473" s="237">
        <f>Q474</f>
        <v>0</v>
      </c>
      <c r="R473" s="347" t="e">
        <f t="shared" si="43"/>
        <v>#DIV/0!</v>
      </c>
      <c r="S473" s="3"/>
      <c r="T473" s="3"/>
    </row>
    <row r="474" spans="1:20" ht="12.75" hidden="1">
      <c r="A474" s="16" t="s">
        <v>345</v>
      </c>
      <c r="B474" s="1"/>
      <c r="C474" s="1"/>
      <c r="D474" s="1">
        <v>3</v>
      </c>
      <c r="E474" s="1"/>
      <c r="F474" s="1"/>
      <c r="G474" s="1"/>
      <c r="H474" s="1"/>
      <c r="I474" s="1"/>
      <c r="J474" s="1">
        <v>911</v>
      </c>
      <c r="K474" s="77">
        <v>3237</v>
      </c>
      <c r="L474" s="78" t="s">
        <v>72</v>
      </c>
      <c r="M474" s="79"/>
      <c r="N474" s="480">
        <v>0</v>
      </c>
      <c r="O474" s="211">
        <v>0</v>
      </c>
      <c r="P474" s="555">
        <v>0</v>
      </c>
      <c r="Q474" s="281">
        <v>0</v>
      </c>
      <c r="R474" s="347" t="e">
        <f t="shared" si="43"/>
        <v>#DIV/0!</v>
      </c>
      <c r="S474" s="3"/>
      <c r="T474" s="3"/>
    </row>
    <row r="475" spans="1:20" ht="12.75">
      <c r="A475" s="16" t="s">
        <v>345</v>
      </c>
      <c r="B475" s="1"/>
      <c r="C475" s="1"/>
      <c r="D475" s="1">
        <v>3</v>
      </c>
      <c r="E475" s="1"/>
      <c r="F475" s="1"/>
      <c r="G475" s="1"/>
      <c r="H475" s="1"/>
      <c r="I475" s="1"/>
      <c r="J475" s="1">
        <v>911</v>
      </c>
      <c r="K475" s="77">
        <v>38</v>
      </c>
      <c r="L475" s="78" t="s">
        <v>105</v>
      </c>
      <c r="M475" s="79"/>
      <c r="N475" s="480">
        <f>N476</f>
        <v>330</v>
      </c>
      <c r="O475" s="211">
        <f>O476</f>
        <v>38000</v>
      </c>
      <c r="P475" s="555">
        <f>P476</f>
        <v>48000</v>
      </c>
      <c r="Q475" s="281">
        <f>Q476</f>
        <v>18347</v>
      </c>
      <c r="R475" s="347">
        <f t="shared" si="43"/>
        <v>0.3822291666666667</v>
      </c>
      <c r="S475" s="3"/>
      <c r="T475" s="3"/>
    </row>
    <row r="476" spans="1:20" ht="12.75">
      <c r="A476" s="16" t="s">
        <v>345</v>
      </c>
      <c r="B476" s="1"/>
      <c r="C476" s="1"/>
      <c r="D476" s="1">
        <v>3</v>
      </c>
      <c r="E476" s="1"/>
      <c r="F476" s="1"/>
      <c r="G476" s="1"/>
      <c r="H476" s="1"/>
      <c r="I476" s="1"/>
      <c r="J476" s="1">
        <v>911</v>
      </c>
      <c r="K476" s="88">
        <v>381</v>
      </c>
      <c r="L476" s="207" t="s">
        <v>380</v>
      </c>
      <c r="M476" s="208"/>
      <c r="N476" s="484">
        <f>N477+N478</f>
        <v>330</v>
      </c>
      <c r="O476" s="211">
        <f>O477+O478</f>
        <v>38000</v>
      </c>
      <c r="P476" s="554">
        <f>P477+P478</f>
        <v>48000</v>
      </c>
      <c r="Q476" s="237">
        <f>Q477+Q478</f>
        <v>18347</v>
      </c>
      <c r="R476" s="347">
        <f t="shared" si="43"/>
        <v>0.3822291666666667</v>
      </c>
      <c r="S476" s="3"/>
      <c r="T476" s="3"/>
    </row>
    <row r="477" spans="1:20" ht="12.75">
      <c r="A477" s="16" t="s">
        <v>345</v>
      </c>
      <c r="B477" s="1"/>
      <c r="C477" s="1"/>
      <c r="D477" s="1">
        <v>3</v>
      </c>
      <c r="E477" s="1"/>
      <c r="F477" s="1"/>
      <c r="G477" s="1"/>
      <c r="H477" s="1"/>
      <c r="I477" s="1"/>
      <c r="J477" s="1">
        <v>911</v>
      </c>
      <c r="K477" s="77">
        <v>3811</v>
      </c>
      <c r="L477" s="77" t="s">
        <v>106</v>
      </c>
      <c r="M477" s="77"/>
      <c r="N477" s="485">
        <v>330</v>
      </c>
      <c r="O477" s="211">
        <v>8000</v>
      </c>
      <c r="P477" s="555">
        <v>8000</v>
      </c>
      <c r="Q477" s="281">
        <v>0</v>
      </c>
      <c r="R477" s="347">
        <f t="shared" si="43"/>
        <v>0</v>
      </c>
      <c r="S477" s="3"/>
      <c r="T477" s="3"/>
    </row>
    <row r="478" spans="1:20" ht="13.5" thickBot="1">
      <c r="A478" s="16" t="s">
        <v>345</v>
      </c>
      <c r="B478" s="1"/>
      <c r="C478" s="1"/>
      <c r="D478" s="1">
        <v>3</v>
      </c>
      <c r="E478" s="1"/>
      <c r="F478" s="1"/>
      <c r="G478" s="1"/>
      <c r="H478" s="1"/>
      <c r="I478" s="1"/>
      <c r="J478" s="1">
        <v>911</v>
      </c>
      <c r="K478" s="105">
        <v>3811</v>
      </c>
      <c r="L478" s="105" t="s">
        <v>167</v>
      </c>
      <c r="M478" s="105"/>
      <c r="N478" s="494">
        <v>0</v>
      </c>
      <c r="O478" s="306">
        <v>30000</v>
      </c>
      <c r="P478" s="561">
        <v>40000</v>
      </c>
      <c r="Q478" s="285">
        <v>18347</v>
      </c>
      <c r="R478" s="347">
        <f t="shared" si="43"/>
        <v>0.458675</v>
      </c>
      <c r="S478" s="3"/>
      <c r="T478" s="3"/>
    </row>
    <row r="479" spans="1:20" ht="12.75">
      <c r="A479" s="67"/>
      <c r="B479" s="8"/>
      <c r="C479" s="8"/>
      <c r="D479" s="8"/>
      <c r="E479" s="8"/>
      <c r="F479" s="8"/>
      <c r="G479" s="8"/>
      <c r="H479" s="8"/>
      <c r="I479" s="8"/>
      <c r="J479" s="8"/>
      <c r="K479" s="73"/>
      <c r="L479" s="73" t="s">
        <v>122</v>
      </c>
      <c r="M479" s="73"/>
      <c r="N479" s="477">
        <f>N469</f>
        <v>330</v>
      </c>
      <c r="O479" s="300">
        <f>O469</f>
        <v>41000</v>
      </c>
      <c r="P479" s="553">
        <f>P469</f>
        <v>51000</v>
      </c>
      <c r="Q479" s="236">
        <f>Q469</f>
        <v>18347</v>
      </c>
      <c r="R479" s="346">
        <f>Q479/P479</f>
        <v>0.35974509803921567</v>
      </c>
      <c r="S479" s="3"/>
      <c r="T479" s="3"/>
    </row>
    <row r="480" spans="1:20" ht="12.75">
      <c r="A480" s="85"/>
      <c r="B480" s="3"/>
      <c r="C480" s="3"/>
      <c r="D480" s="3"/>
      <c r="E480" s="3"/>
      <c r="F480" s="3"/>
      <c r="G480" s="3"/>
      <c r="H480" s="3"/>
      <c r="I480" s="3"/>
      <c r="J480" s="3"/>
      <c r="K480" s="38"/>
      <c r="L480" s="38"/>
      <c r="M480" s="38"/>
      <c r="N480" s="461"/>
      <c r="O480" s="290"/>
      <c r="P480" s="541"/>
      <c r="Q480" s="229"/>
      <c r="R480" s="328"/>
      <c r="S480" s="3"/>
      <c r="T480" s="3"/>
    </row>
    <row r="481" spans="1:20" ht="12.75">
      <c r="A481" s="17" t="s">
        <v>346</v>
      </c>
      <c r="B481" s="5"/>
      <c r="C481" s="5"/>
      <c r="D481" s="5"/>
      <c r="E481" s="5"/>
      <c r="F481" s="5"/>
      <c r="G481" s="5"/>
      <c r="H481" s="5"/>
      <c r="I481" s="5"/>
      <c r="J481" s="5">
        <v>922</v>
      </c>
      <c r="K481" s="50" t="s">
        <v>339</v>
      </c>
      <c r="L481" s="648" t="s">
        <v>343</v>
      </c>
      <c r="M481" s="648"/>
      <c r="N481" s="466"/>
      <c r="O481" s="121"/>
      <c r="P481" s="542"/>
      <c r="Q481" s="230"/>
      <c r="R481" s="330"/>
      <c r="S481" s="3"/>
      <c r="T481" s="3"/>
    </row>
    <row r="482" spans="1:20" ht="12.75">
      <c r="A482" s="109" t="s">
        <v>347</v>
      </c>
      <c r="B482" s="37"/>
      <c r="C482" s="37"/>
      <c r="D482" s="37">
        <v>3</v>
      </c>
      <c r="E482" s="37"/>
      <c r="F482" s="37"/>
      <c r="G482" s="37"/>
      <c r="H482" s="37"/>
      <c r="I482" s="37"/>
      <c r="J482" s="37"/>
      <c r="K482" s="52" t="s">
        <v>25</v>
      </c>
      <c r="L482" s="108"/>
      <c r="M482" s="108"/>
      <c r="N482" s="478"/>
      <c r="O482" s="102"/>
      <c r="P482" s="545"/>
      <c r="Q482" s="233"/>
      <c r="R482" s="335"/>
      <c r="S482" s="37"/>
      <c r="T482" s="37"/>
    </row>
    <row r="483" spans="1:20" ht="12.75">
      <c r="A483" s="109" t="s">
        <v>347</v>
      </c>
      <c r="B483" s="37"/>
      <c r="C483" s="37"/>
      <c r="D483" s="37">
        <v>3</v>
      </c>
      <c r="E483" s="37"/>
      <c r="F483" s="37"/>
      <c r="G483" s="37"/>
      <c r="H483" s="37"/>
      <c r="I483" s="37"/>
      <c r="J483" s="37">
        <v>922</v>
      </c>
      <c r="K483" s="20">
        <v>3</v>
      </c>
      <c r="L483" s="651" t="s">
        <v>0</v>
      </c>
      <c r="M483" s="657"/>
      <c r="N483" s="516">
        <f aca="true" t="shared" si="44" ref="N483:Q485">N484</f>
        <v>37940</v>
      </c>
      <c r="O483" s="24">
        <f t="shared" si="44"/>
        <v>60000</v>
      </c>
      <c r="P483" s="535">
        <f t="shared" si="44"/>
        <v>76000</v>
      </c>
      <c r="Q483" s="226">
        <f t="shared" si="44"/>
        <v>56169</v>
      </c>
      <c r="R483" s="326">
        <f>Q483/P483</f>
        <v>0.7390657894736842</v>
      </c>
      <c r="S483" s="37"/>
      <c r="T483" s="37"/>
    </row>
    <row r="484" spans="1:20" ht="12.75">
      <c r="A484" s="109" t="s">
        <v>347</v>
      </c>
      <c r="B484" s="37"/>
      <c r="C484" s="37"/>
      <c r="D484" s="37">
        <v>3</v>
      </c>
      <c r="E484" s="37"/>
      <c r="F484" s="37"/>
      <c r="G484" s="37"/>
      <c r="H484" s="37"/>
      <c r="I484" s="37"/>
      <c r="J484" s="37">
        <v>922</v>
      </c>
      <c r="K484" s="77">
        <v>37</v>
      </c>
      <c r="L484" s="77" t="s">
        <v>31</v>
      </c>
      <c r="M484" s="123"/>
      <c r="N484" s="516">
        <f t="shared" si="44"/>
        <v>37940</v>
      </c>
      <c r="O484" s="24">
        <f t="shared" si="44"/>
        <v>60000</v>
      </c>
      <c r="P484" s="535">
        <f t="shared" si="44"/>
        <v>76000</v>
      </c>
      <c r="Q484" s="226">
        <f t="shared" si="44"/>
        <v>56169</v>
      </c>
      <c r="R484" s="326">
        <f>Q484/P484</f>
        <v>0.7390657894736842</v>
      </c>
      <c r="S484" s="37"/>
      <c r="T484" s="37"/>
    </row>
    <row r="485" spans="1:20" ht="12.75">
      <c r="A485" s="109" t="s">
        <v>347</v>
      </c>
      <c r="B485" s="3"/>
      <c r="C485" s="3"/>
      <c r="D485" s="3">
        <v>3</v>
      </c>
      <c r="E485" s="3"/>
      <c r="F485" s="3"/>
      <c r="G485" s="3"/>
      <c r="H485" s="3"/>
      <c r="I485" s="3"/>
      <c r="J485" s="3">
        <v>922</v>
      </c>
      <c r="K485" s="88">
        <v>372</v>
      </c>
      <c r="L485" s="88" t="s">
        <v>32</v>
      </c>
      <c r="M485" s="88"/>
      <c r="N485" s="481">
        <f t="shared" si="44"/>
        <v>37940</v>
      </c>
      <c r="O485" s="211">
        <f t="shared" si="44"/>
        <v>60000</v>
      </c>
      <c r="P485" s="554">
        <f t="shared" si="44"/>
        <v>76000</v>
      </c>
      <c r="Q485" s="237">
        <f t="shared" si="44"/>
        <v>56169</v>
      </c>
      <c r="R485" s="326">
        <f>Q485/P485</f>
        <v>0.7390657894736842</v>
      </c>
      <c r="S485" s="3"/>
      <c r="T485" s="3"/>
    </row>
    <row r="486" spans="1:20" ht="13.5" thickBot="1">
      <c r="A486" s="109" t="s">
        <v>347</v>
      </c>
      <c r="B486" s="1"/>
      <c r="C486" s="1"/>
      <c r="D486" s="1">
        <v>3</v>
      </c>
      <c r="E486" s="1"/>
      <c r="F486" s="1"/>
      <c r="G486" s="1"/>
      <c r="H486" s="1"/>
      <c r="I486" s="1"/>
      <c r="J486" s="1">
        <v>922</v>
      </c>
      <c r="K486" s="77">
        <v>3721</v>
      </c>
      <c r="L486" s="77" t="s">
        <v>32</v>
      </c>
      <c r="M486" s="77"/>
      <c r="N486" s="485">
        <v>37940</v>
      </c>
      <c r="O486" s="211">
        <v>60000</v>
      </c>
      <c r="P486" s="555">
        <v>76000</v>
      </c>
      <c r="Q486" s="281">
        <v>56169</v>
      </c>
      <c r="R486" s="326">
        <f>Q486/P486</f>
        <v>0.7390657894736842</v>
      </c>
      <c r="S486" s="3"/>
      <c r="T486" s="3"/>
    </row>
    <row r="487" spans="1:20" ht="12.75">
      <c r="A487" s="67"/>
      <c r="B487" s="8"/>
      <c r="C487" s="8"/>
      <c r="D487" s="8"/>
      <c r="E487" s="8"/>
      <c r="F487" s="8"/>
      <c r="G487" s="8"/>
      <c r="H487" s="8"/>
      <c r="I487" s="8"/>
      <c r="J487" s="8"/>
      <c r="K487" s="73"/>
      <c r="L487" s="73" t="s">
        <v>122</v>
      </c>
      <c r="M487" s="73"/>
      <c r="N487" s="477">
        <f>N483</f>
        <v>37940</v>
      </c>
      <c r="O487" s="300">
        <f>O483</f>
        <v>60000</v>
      </c>
      <c r="P487" s="553">
        <f>P483</f>
        <v>76000</v>
      </c>
      <c r="Q487" s="236">
        <f>Q483</f>
        <v>56169</v>
      </c>
      <c r="R487" s="346">
        <f>Q487/P487</f>
        <v>0.7390657894736842</v>
      </c>
      <c r="S487" s="3"/>
      <c r="T487" s="3"/>
    </row>
    <row r="488" spans="1:20" ht="12.75">
      <c r="A488" s="85"/>
      <c r="B488" s="3"/>
      <c r="C488" s="3"/>
      <c r="D488" s="3"/>
      <c r="E488" s="3"/>
      <c r="F488" s="3"/>
      <c r="G488" s="3"/>
      <c r="H488" s="3"/>
      <c r="I488" s="3"/>
      <c r="J488" s="3"/>
      <c r="K488" s="38"/>
      <c r="L488" s="38"/>
      <c r="M488" s="38"/>
      <c r="N488" s="461"/>
      <c r="O488" s="290"/>
      <c r="P488" s="541"/>
      <c r="Q488" s="229"/>
      <c r="R488" s="328"/>
      <c r="S488" s="3"/>
      <c r="T488" s="3"/>
    </row>
    <row r="489" spans="1:20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2" t="s">
        <v>341</v>
      </c>
      <c r="L489" s="648" t="s">
        <v>344</v>
      </c>
      <c r="M489" s="648"/>
      <c r="N489" s="466"/>
      <c r="O489" s="102"/>
      <c r="P489" s="545"/>
      <c r="Q489" s="233"/>
      <c r="R489" s="340"/>
      <c r="S489" s="3"/>
      <c r="T489" s="3"/>
    </row>
    <row r="490" spans="1:20" ht="12.75">
      <c r="A490" s="17" t="s">
        <v>348</v>
      </c>
      <c r="B490" s="17"/>
      <c r="C490" s="17"/>
      <c r="D490" s="17"/>
      <c r="E490" s="17"/>
      <c r="F490" s="17"/>
      <c r="G490" s="17"/>
      <c r="H490" s="17"/>
      <c r="I490" s="17"/>
      <c r="J490" s="17"/>
      <c r="K490" s="59" t="s">
        <v>195</v>
      </c>
      <c r="L490" s="59"/>
      <c r="M490" s="59"/>
      <c r="N490" s="451"/>
      <c r="O490" s="102"/>
      <c r="P490" s="560"/>
      <c r="Q490" s="274"/>
      <c r="R490" s="354"/>
      <c r="S490" s="3"/>
      <c r="T490" s="3"/>
    </row>
    <row r="491" spans="1:20" ht="12.75">
      <c r="A491" s="17" t="s">
        <v>349</v>
      </c>
      <c r="B491" s="5"/>
      <c r="C491" s="5"/>
      <c r="D491" s="5"/>
      <c r="E491" s="5"/>
      <c r="F491" s="5"/>
      <c r="G491" s="5"/>
      <c r="H491" s="5"/>
      <c r="I491" s="5"/>
      <c r="J491" s="5">
        <v>1040</v>
      </c>
      <c r="K491" s="50" t="s">
        <v>55</v>
      </c>
      <c r="L491" s="17" t="s">
        <v>63</v>
      </c>
      <c r="M491" s="50"/>
      <c r="N491" s="468"/>
      <c r="O491" s="121"/>
      <c r="P491" s="542"/>
      <c r="Q491" s="230"/>
      <c r="R491" s="330"/>
      <c r="S491" s="3"/>
      <c r="T491" s="3"/>
    </row>
    <row r="492" spans="1:20" ht="12.75">
      <c r="A492" s="16" t="s">
        <v>349</v>
      </c>
      <c r="B492" s="1"/>
      <c r="C492" s="1"/>
      <c r="D492" s="1">
        <v>3</v>
      </c>
      <c r="E492" s="1"/>
      <c r="F492" s="1"/>
      <c r="G492" s="1"/>
      <c r="H492" s="1"/>
      <c r="I492" s="1"/>
      <c r="J492" s="1">
        <v>1040</v>
      </c>
      <c r="K492" s="76">
        <v>3</v>
      </c>
      <c r="L492" s="76" t="s">
        <v>0</v>
      </c>
      <c r="M492" s="76"/>
      <c r="N492" s="479">
        <f aca="true" t="shared" si="45" ref="N492:Q494">N493</f>
        <v>8000</v>
      </c>
      <c r="O492" s="211">
        <f t="shared" si="45"/>
        <v>30000</v>
      </c>
      <c r="P492" s="554">
        <f t="shared" si="45"/>
        <v>30000</v>
      </c>
      <c r="Q492" s="237">
        <f t="shared" si="45"/>
        <v>3000</v>
      </c>
      <c r="R492" s="347">
        <f>Q492/P492</f>
        <v>0.1</v>
      </c>
      <c r="S492" s="3"/>
      <c r="T492" s="3"/>
    </row>
    <row r="493" spans="1:20" ht="12.75">
      <c r="A493" s="16" t="s">
        <v>349</v>
      </c>
      <c r="B493" s="1"/>
      <c r="C493" s="1"/>
      <c r="D493" s="1">
        <v>3</v>
      </c>
      <c r="E493" s="1"/>
      <c r="F493" s="1"/>
      <c r="G493" s="1"/>
      <c r="H493" s="1"/>
      <c r="I493" s="1"/>
      <c r="J493" s="1">
        <v>1040</v>
      </c>
      <c r="K493" s="77">
        <v>37</v>
      </c>
      <c r="L493" s="77" t="s">
        <v>33</v>
      </c>
      <c r="M493" s="77"/>
      <c r="N493" s="485">
        <f t="shared" si="45"/>
        <v>8000</v>
      </c>
      <c r="O493" s="211">
        <f t="shared" si="45"/>
        <v>30000</v>
      </c>
      <c r="P493" s="555">
        <f t="shared" si="45"/>
        <v>30000</v>
      </c>
      <c r="Q493" s="281">
        <f t="shared" si="45"/>
        <v>3000</v>
      </c>
      <c r="R493" s="347">
        <f>Q493/P493</f>
        <v>0.1</v>
      </c>
      <c r="S493" s="16"/>
      <c r="T493" s="16"/>
    </row>
    <row r="494" spans="1:20" ht="12.75">
      <c r="A494" s="16" t="s">
        <v>349</v>
      </c>
      <c r="B494" s="1"/>
      <c r="C494" s="1"/>
      <c r="D494" s="1">
        <v>3</v>
      </c>
      <c r="E494" s="1"/>
      <c r="F494" s="1"/>
      <c r="G494" s="1"/>
      <c r="H494" s="1"/>
      <c r="I494" s="1"/>
      <c r="J494" s="1">
        <v>1040</v>
      </c>
      <c r="K494" s="88">
        <v>372</v>
      </c>
      <c r="L494" s="88" t="s">
        <v>32</v>
      </c>
      <c r="M494" s="88"/>
      <c r="N494" s="481">
        <f t="shared" si="45"/>
        <v>8000</v>
      </c>
      <c r="O494" s="211">
        <f t="shared" si="45"/>
        <v>30000</v>
      </c>
      <c r="P494" s="554">
        <f t="shared" si="45"/>
        <v>30000</v>
      </c>
      <c r="Q494" s="237">
        <f t="shared" si="45"/>
        <v>3000</v>
      </c>
      <c r="R494" s="347">
        <f>Q494/P494</f>
        <v>0.1</v>
      </c>
      <c r="S494" s="16"/>
      <c r="T494" s="16"/>
    </row>
    <row r="495" spans="1:20" ht="13.5" thickBot="1">
      <c r="A495" s="16" t="s">
        <v>349</v>
      </c>
      <c r="B495" s="1"/>
      <c r="C495" s="1"/>
      <c r="D495" s="1">
        <v>3</v>
      </c>
      <c r="E495" s="1"/>
      <c r="F495" s="1"/>
      <c r="G495" s="1"/>
      <c r="H495" s="1"/>
      <c r="I495" s="1"/>
      <c r="J495" s="1">
        <v>1040</v>
      </c>
      <c r="K495" s="77">
        <v>3721</v>
      </c>
      <c r="L495" s="77" t="s">
        <v>32</v>
      </c>
      <c r="M495" s="77"/>
      <c r="N495" s="485">
        <v>8000</v>
      </c>
      <c r="O495" s="211">
        <v>30000</v>
      </c>
      <c r="P495" s="555">
        <v>30000</v>
      </c>
      <c r="Q495" s="281">
        <v>3000</v>
      </c>
      <c r="R495" s="347">
        <f>Q495/P495</f>
        <v>0.1</v>
      </c>
      <c r="S495" s="3"/>
      <c r="T495" s="3"/>
    </row>
    <row r="496" spans="1:20" ht="12.75">
      <c r="A496" s="67"/>
      <c r="B496" s="8"/>
      <c r="C496" s="8"/>
      <c r="D496" s="8"/>
      <c r="E496" s="8"/>
      <c r="F496" s="8"/>
      <c r="G496" s="8"/>
      <c r="H496" s="8"/>
      <c r="I496" s="8"/>
      <c r="J496" s="8"/>
      <c r="K496" s="73"/>
      <c r="L496" s="73" t="s">
        <v>122</v>
      </c>
      <c r="M496" s="73"/>
      <c r="N496" s="477">
        <f>N492</f>
        <v>8000</v>
      </c>
      <c r="O496" s="300">
        <f>O492</f>
        <v>30000</v>
      </c>
      <c r="P496" s="553">
        <f>P492</f>
        <v>30000</v>
      </c>
      <c r="Q496" s="236">
        <f>Q492</f>
        <v>3000</v>
      </c>
      <c r="R496" s="346">
        <f>Q496/P496</f>
        <v>0.1</v>
      </c>
      <c r="S496" s="3"/>
      <c r="T496" s="3"/>
    </row>
    <row r="497" spans="1:20" ht="12.75">
      <c r="A497" s="66"/>
      <c r="B497" s="1"/>
      <c r="C497" s="1"/>
      <c r="D497" s="1"/>
      <c r="E497" s="1"/>
      <c r="F497" s="1"/>
      <c r="G497" s="1"/>
      <c r="H497" s="1"/>
      <c r="I497" s="1"/>
      <c r="J497" s="1"/>
      <c r="K497" s="86"/>
      <c r="L497" s="86"/>
      <c r="M497" s="86"/>
      <c r="N497" s="488"/>
      <c r="O497" s="303"/>
      <c r="P497" s="557"/>
      <c r="Q497" s="239"/>
      <c r="R497" s="348"/>
      <c r="S497" s="3"/>
      <c r="T497" s="3"/>
    </row>
    <row r="498" spans="1:20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2" t="s">
        <v>342</v>
      </c>
      <c r="L498" s="648" t="s">
        <v>350</v>
      </c>
      <c r="M498" s="648"/>
      <c r="N498" s="466"/>
      <c r="O498" s="102"/>
      <c r="P498" s="545"/>
      <c r="Q498" s="233"/>
      <c r="R498" s="340"/>
      <c r="S498" s="3"/>
      <c r="T498" s="3"/>
    </row>
    <row r="499" spans="1:20" ht="12.75">
      <c r="A499" s="17" t="s">
        <v>351</v>
      </c>
      <c r="B499" s="5">
        <v>1</v>
      </c>
      <c r="C499" s="5"/>
      <c r="D499" s="5">
        <v>3</v>
      </c>
      <c r="E499" s="5"/>
      <c r="F499" s="5"/>
      <c r="G499" s="5"/>
      <c r="H499" s="5"/>
      <c r="I499" s="5"/>
      <c r="J499" s="5">
        <v>820</v>
      </c>
      <c r="K499" s="50" t="s">
        <v>55</v>
      </c>
      <c r="L499" s="17" t="s">
        <v>64</v>
      </c>
      <c r="M499" s="50"/>
      <c r="N499" s="468"/>
      <c r="O499" s="121"/>
      <c r="P499" s="542"/>
      <c r="Q499" s="230"/>
      <c r="R499" s="330"/>
      <c r="S499" s="3"/>
      <c r="T499" s="3"/>
    </row>
    <row r="500" spans="1:20" ht="12.75">
      <c r="A500" s="16" t="s">
        <v>351</v>
      </c>
      <c r="B500" s="1">
        <v>1</v>
      </c>
      <c r="C500" s="1"/>
      <c r="D500" s="3">
        <v>3</v>
      </c>
      <c r="E500" s="1"/>
      <c r="F500" s="1"/>
      <c r="G500" s="1"/>
      <c r="H500" s="1"/>
      <c r="I500" s="1"/>
      <c r="J500" s="1">
        <v>820</v>
      </c>
      <c r="K500" s="110">
        <v>3</v>
      </c>
      <c r="L500" s="110" t="s">
        <v>0</v>
      </c>
      <c r="M500" s="110"/>
      <c r="N500" s="517">
        <f aca="true" t="shared" si="46" ref="N500:Q501">N501</f>
        <v>42000</v>
      </c>
      <c r="O500" s="211">
        <f t="shared" si="46"/>
        <v>102000</v>
      </c>
      <c r="P500" s="554">
        <f t="shared" si="46"/>
        <v>100000</v>
      </c>
      <c r="Q500" s="237">
        <f t="shared" si="46"/>
        <v>43500</v>
      </c>
      <c r="R500" s="347">
        <f>Q500/P500</f>
        <v>0.435</v>
      </c>
      <c r="S500" s="3"/>
      <c r="T500" s="3"/>
    </row>
    <row r="501" spans="1:20" ht="12.75">
      <c r="A501" s="16" t="s">
        <v>351</v>
      </c>
      <c r="B501" s="1">
        <v>1</v>
      </c>
      <c r="C501" s="1"/>
      <c r="D501" s="3">
        <v>3</v>
      </c>
      <c r="E501" s="1"/>
      <c r="F501" s="1"/>
      <c r="G501" s="1"/>
      <c r="H501" s="1"/>
      <c r="I501" s="1"/>
      <c r="J501" s="1">
        <v>820</v>
      </c>
      <c r="K501" s="111">
        <v>38</v>
      </c>
      <c r="L501" s="124" t="s">
        <v>105</v>
      </c>
      <c r="M501" s="125"/>
      <c r="N501" s="518">
        <f t="shared" si="46"/>
        <v>42000</v>
      </c>
      <c r="O501" s="211">
        <f t="shared" si="46"/>
        <v>102000</v>
      </c>
      <c r="P501" s="555">
        <f t="shared" si="46"/>
        <v>100000</v>
      </c>
      <c r="Q501" s="281">
        <f t="shared" si="46"/>
        <v>43500</v>
      </c>
      <c r="R501" s="347">
        <f aca="true" t="shared" si="47" ref="R501:R506">Q501/P501</f>
        <v>0.435</v>
      </c>
      <c r="S501" s="3"/>
      <c r="T501" s="3"/>
    </row>
    <row r="502" spans="1:20" ht="12.75">
      <c r="A502" s="16" t="s">
        <v>351</v>
      </c>
      <c r="B502" s="1">
        <v>1</v>
      </c>
      <c r="C502" s="1"/>
      <c r="D502" s="3">
        <v>3</v>
      </c>
      <c r="E502" s="1"/>
      <c r="F502" s="1"/>
      <c r="G502" s="1"/>
      <c r="H502" s="1"/>
      <c r="I502" s="1"/>
      <c r="J502" s="1">
        <v>820</v>
      </c>
      <c r="K502" s="210">
        <v>381</v>
      </c>
      <c r="L502" s="655" t="s">
        <v>352</v>
      </c>
      <c r="M502" s="656"/>
      <c r="N502" s="519">
        <f>N503+N504+N505+N506</f>
        <v>42000</v>
      </c>
      <c r="O502" s="211">
        <f>O503+O504+O505+O506</f>
        <v>102000</v>
      </c>
      <c r="P502" s="554">
        <f>P503+P504+P505+P506</f>
        <v>100000</v>
      </c>
      <c r="Q502" s="237">
        <f>Q503+Q504+Q505+Q506</f>
        <v>43500</v>
      </c>
      <c r="R502" s="347">
        <f t="shared" si="47"/>
        <v>0.435</v>
      </c>
      <c r="S502" s="3"/>
      <c r="T502" s="3"/>
    </row>
    <row r="503" spans="1:20" ht="12.75">
      <c r="A503" s="16" t="s">
        <v>351</v>
      </c>
      <c r="B503" s="1">
        <v>1</v>
      </c>
      <c r="C503" s="1"/>
      <c r="D503" s="3">
        <v>3</v>
      </c>
      <c r="E503" s="1"/>
      <c r="F503" s="1"/>
      <c r="G503" s="1"/>
      <c r="H503" s="1"/>
      <c r="I503" s="1"/>
      <c r="J503" s="1">
        <v>820</v>
      </c>
      <c r="K503" s="111">
        <v>3811</v>
      </c>
      <c r="L503" s="111" t="s">
        <v>381</v>
      </c>
      <c r="M503" s="111"/>
      <c r="N503" s="520">
        <v>28000</v>
      </c>
      <c r="O503" s="211">
        <v>50000</v>
      </c>
      <c r="P503" s="555">
        <v>50000</v>
      </c>
      <c r="Q503" s="281">
        <v>23500</v>
      </c>
      <c r="R503" s="347">
        <f t="shared" si="47"/>
        <v>0.47</v>
      </c>
      <c r="S503" s="60"/>
      <c r="T503" s="60"/>
    </row>
    <row r="504" spans="1:20" ht="12.75">
      <c r="A504" s="16" t="s">
        <v>351</v>
      </c>
      <c r="B504" s="1">
        <v>1</v>
      </c>
      <c r="C504" s="1"/>
      <c r="D504" s="3">
        <v>3</v>
      </c>
      <c r="E504" s="1"/>
      <c r="F504" s="1"/>
      <c r="G504" s="1"/>
      <c r="H504" s="1"/>
      <c r="I504" s="1"/>
      <c r="J504" s="1">
        <v>820</v>
      </c>
      <c r="K504" s="126">
        <v>3811</v>
      </c>
      <c r="L504" s="693" t="s">
        <v>382</v>
      </c>
      <c r="M504" s="694"/>
      <c r="N504" s="521">
        <v>14000</v>
      </c>
      <c r="O504" s="306">
        <v>50000</v>
      </c>
      <c r="P504" s="561">
        <v>50000</v>
      </c>
      <c r="Q504" s="285">
        <v>20000</v>
      </c>
      <c r="R504" s="347">
        <f t="shared" si="47"/>
        <v>0.4</v>
      </c>
      <c r="S504" s="60"/>
      <c r="T504" s="60"/>
    </row>
    <row r="505" spans="1:20" ht="12.75" hidden="1">
      <c r="A505" s="16" t="s">
        <v>351</v>
      </c>
      <c r="B505" s="1">
        <v>1</v>
      </c>
      <c r="C505" s="1"/>
      <c r="D505" s="3">
        <v>3</v>
      </c>
      <c r="E505" s="1"/>
      <c r="F505" s="1"/>
      <c r="G505" s="1"/>
      <c r="H505" s="1"/>
      <c r="I505" s="1"/>
      <c r="J505" s="1">
        <v>820</v>
      </c>
      <c r="K505" s="111">
        <v>3811</v>
      </c>
      <c r="L505" s="127" t="s">
        <v>383</v>
      </c>
      <c r="M505" s="128"/>
      <c r="N505" s="522">
        <v>0</v>
      </c>
      <c r="O505" s="306">
        <v>0</v>
      </c>
      <c r="P505" s="561">
        <v>0</v>
      </c>
      <c r="Q505" s="285">
        <v>0</v>
      </c>
      <c r="R505" s="347" t="e">
        <f t="shared" si="47"/>
        <v>#DIV/0!</v>
      </c>
      <c r="S505" s="60"/>
      <c r="T505" s="60"/>
    </row>
    <row r="506" spans="1:20" ht="13.5" thickBot="1">
      <c r="A506" s="16" t="s">
        <v>351</v>
      </c>
      <c r="B506" s="1">
        <v>1</v>
      </c>
      <c r="C506" s="1"/>
      <c r="D506" s="3">
        <v>3</v>
      </c>
      <c r="E506" s="1"/>
      <c r="F506" s="1"/>
      <c r="G506" s="1"/>
      <c r="H506" s="1"/>
      <c r="I506" s="1"/>
      <c r="J506" s="1">
        <v>820</v>
      </c>
      <c r="K506" s="129">
        <v>3811</v>
      </c>
      <c r="L506" s="130" t="s">
        <v>384</v>
      </c>
      <c r="M506" s="131"/>
      <c r="N506" s="520">
        <v>0</v>
      </c>
      <c r="O506" s="306">
        <v>2000</v>
      </c>
      <c r="P506" s="561">
        <v>0</v>
      </c>
      <c r="Q506" s="285">
        <v>0</v>
      </c>
      <c r="R506" s="347" t="e">
        <f t="shared" si="47"/>
        <v>#DIV/0!</v>
      </c>
      <c r="S506" s="60"/>
      <c r="T506" s="60"/>
    </row>
    <row r="507" spans="1:20" ht="12.75">
      <c r="A507" s="67"/>
      <c r="B507" s="8"/>
      <c r="C507" s="8"/>
      <c r="D507" s="8"/>
      <c r="E507" s="8"/>
      <c r="F507" s="8"/>
      <c r="G507" s="8"/>
      <c r="H507" s="8"/>
      <c r="I507" s="8"/>
      <c r="J507" s="8"/>
      <c r="K507" s="36"/>
      <c r="L507" s="36" t="s">
        <v>122</v>
      </c>
      <c r="M507" s="36"/>
      <c r="N507" s="460">
        <f>N500</f>
        <v>42000</v>
      </c>
      <c r="O507" s="300">
        <f>O500</f>
        <v>102000</v>
      </c>
      <c r="P507" s="553">
        <f>P500</f>
        <v>100000</v>
      </c>
      <c r="Q507" s="236">
        <f>Q500</f>
        <v>43500</v>
      </c>
      <c r="R507" s="346">
        <f>Q507/P507</f>
        <v>0.435</v>
      </c>
      <c r="S507" s="16"/>
      <c r="T507" s="16"/>
    </row>
    <row r="508" spans="1:20" ht="12.75">
      <c r="A508" s="66"/>
      <c r="B508" s="1"/>
      <c r="C508" s="1"/>
      <c r="D508" s="1"/>
      <c r="E508" s="1"/>
      <c r="F508" s="1"/>
      <c r="G508" s="1"/>
      <c r="H508" s="1"/>
      <c r="I508" s="1"/>
      <c r="J508" s="1"/>
      <c r="K508" s="86"/>
      <c r="L508" s="86"/>
      <c r="M508" s="86"/>
      <c r="N508" s="488"/>
      <c r="O508" s="303"/>
      <c r="P508" s="557"/>
      <c r="Q508" s="239"/>
      <c r="R508" s="348"/>
      <c r="S508" s="16"/>
      <c r="T508" s="16"/>
    </row>
    <row r="509" spans="1:20" ht="12.75">
      <c r="A509" s="18"/>
      <c r="B509" s="5"/>
      <c r="C509" s="5"/>
      <c r="D509" s="5"/>
      <c r="E509" s="5"/>
      <c r="F509" s="5"/>
      <c r="G509" s="5"/>
      <c r="H509" s="5"/>
      <c r="I509" s="5"/>
      <c r="J509" s="5"/>
      <c r="K509" s="52" t="s">
        <v>549</v>
      </c>
      <c r="L509" s="648" t="s">
        <v>353</v>
      </c>
      <c r="M509" s="668"/>
      <c r="N509" s="478"/>
      <c r="O509" s="102"/>
      <c r="P509" s="545"/>
      <c r="Q509" s="233"/>
      <c r="R509" s="335"/>
      <c r="S509" s="60"/>
      <c r="T509" s="60"/>
    </row>
    <row r="510" spans="1:20" ht="12.75">
      <c r="A510" s="17" t="s">
        <v>354</v>
      </c>
      <c r="B510" s="5"/>
      <c r="C510" s="5"/>
      <c r="D510" s="5"/>
      <c r="E510" s="5"/>
      <c r="F510" s="5"/>
      <c r="G510" s="5"/>
      <c r="H510" s="5"/>
      <c r="I510" s="5"/>
      <c r="J510" s="5">
        <v>810</v>
      </c>
      <c r="K510" s="50" t="s">
        <v>53</v>
      </c>
      <c r="L510" s="17" t="s">
        <v>65</v>
      </c>
      <c r="M510" s="50"/>
      <c r="N510" s="468"/>
      <c r="O510" s="121"/>
      <c r="P510" s="542"/>
      <c r="Q510" s="230"/>
      <c r="R510" s="330"/>
      <c r="S510" s="3"/>
      <c r="T510" s="3"/>
    </row>
    <row r="511" spans="1:20" ht="12.75">
      <c r="A511" s="75" t="s">
        <v>355</v>
      </c>
      <c r="B511" s="1"/>
      <c r="C511" s="1"/>
      <c r="D511" s="1">
        <v>3</v>
      </c>
      <c r="E511" s="1"/>
      <c r="F511" s="1"/>
      <c r="G511" s="1"/>
      <c r="H511" s="1"/>
      <c r="I511" s="1"/>
      <c r="J511" s="1">
        <v>810</v>
      </c>
      <c r="K511" s="76">
        <v>3</v>
      </c>
      <c r="L511" s="76" t="s">
        <v>0</v>
      </c>
      <c r="M511" s="76"/>
      <c r="N511" s="479">
        <f>N512+N515</f>
        <v>21000</v>
      </c>
      <c r="O511" s="211">
        <f>O512+O515</f>
        <v>50000</v>
      </c>
      <c r="P511" s="554">
        <f>P512+P515</f>
        <v>65000</v>
      </c>
      <c r="Q511" s="237">
        <f>Q512+Q515</f>
        <v>18500</v>
      </c>
      <c r="R511" s="347">
        <f>Q511/P511</f>
        <v>0.2846153846153846</v>
      </c>
      <c r="S511" s="3"/>
      <c r="T511" s="3"/>
    </row>
    <row r="512" spans="1:20" ht="12.75">
      <c r="A512" s="75" t="s">
        <v>355</v>
      </c>
      <c r="B512" s="1"/>
      <c r="C512" s="1"/>
      <c r="D512" s="1">
        <v>3</v>
      </c>
      <c r="E512" s="1"/>
      <c r="F512" s="1"/>
      <c r="G512" s="1"/>
      <c r="H512" s="1"/>
      <c r="I512" s="1"/>
      <c r="J512" s="1">
        <v>810</v>
      </c>
      <c r="K512" s="77">
        <v>32</v>
      </c>
      <c r="L512" s="78" t="s">
        <v>5</v>
      </c>
      <c r="M512" s="79"/>
      <c r="N512" s="480">
        <f aca="true" t="shared" si="48" ref="N512:Q513">N513</f>
        <v>0</v>
      </c>
      <c r="O512" s="211">
        <f t="shared" si="48"/>
        <v>5000</v>
      </c>
      <c r="P512" s="555">
        <f t="shared" si="48"/>
        <v>20000</v>
      </c>
      <c r="Q512" s="281">
        <f t="shared" si="48"/>
        <v>0</v>
      </c>
      <c r="R512" s="347">
        <f aca="true" t="shared" si="49" ref="R512:R517">Q512/P512</f>
        <v>0</v>
      </c>
      <c r="S512" s="3"/>
      <c r="T512" s="3"/>
    </row>
    <row r="513" spans="1:20" ht="12.75">
      <c r="A513" s="75" t="s">
        <v>355</v>
      </c>
      <c r="B513" s="1"/>
      <c r="C513" s="1"/>
      <c r="D513" s="1">
        <v>3</v>
      </c>
      <c r="E513" s="1"/>
      <c r="F513" s="1"/>
      <c r="G513" s="1"/>
      <c r="H513" s="1"/>
      <c r="I513" s="1"/>
      <c r="J513" s="1">
        <v>810</v>
      </c>
      <c r="K513" s="88">
        <v>323</v>
      </c>
      <c r="L513" s="88" t="s">
        <v>7</v>
      </c>
      <c r="M513" s="204"/>
      <c r="N513" s="479">
        <f t="shared" si="48"/>
        <v>0</v>
      </c>
      <c r="O513" s="211">
        <f t="shared" si="48"/>
        <v>5000</v>
      </c>
      <c r="P513" s="554">
        <f t="shared" si="48"/>
        <v>20000</v>
      </c>
      <c r="Q513" s="237">
        <f t="shared" si="48"/>
        <v>0</v>
      </c>
      <c r="R513" s="347">
        <f t="shared" si="49"/>
        <v>0</v>
      </c>
      <c r="S513" s="3"/>
      <c r="T513" s="3"/>
    </row>
    <row r="514" spans="1:20" ht="12.75">
      <c r="A514" s="75" t="s">
        <v>355</v>
      </c>
      <c r="B514" s="1"/>
      <c r="C514" s="1"/>
      <c r="D514" s="1">
        <v>3</v>
      </c>
      <c r="E514" s="1"/>
      <c r="F514" s="1"/>
      <c r="G514" s="1"/>
      <c r="H514" s="1"/>
      <c r="I514" s="1"/>
      <c r="J514" s="1">
        <v>810</v>
      </c>
      <c r="K514" s="77">
        <v>3232</v>
      </c>
      <c r="L514" s="77" t="s">
        <v>121</v>
      </c>
      <c r="M514" s="80"/>
      <c r="N514" s="485">
        <v>0</v>
      </c>
      <c r="O514" s="211">
        <v>5000</v>
      </c>
      <c r="P514" s="555">
        <v>20000</v>
      </c>
      <c r="Q514" s="281">
        <v>0</v>
      </c>
      <c r="R514" s="347">
        <f t="shared" si="49"/>
        <v>0</v>
      </c>
      <c r="S514" s="3"/>
      <c r="T514" s="3"/>
    </row>
    <row r="515" spans="1:20" ht="12.75">
      <c r="A515" s="75" t="s">
        <v>355</v>
      </c>
      <c r="B515" s="1"/>
      <c r="C515" s="1"/>
      <c r="D515" s="1">
        <v>3</v>
      </c>
      <c r="E515" s="1"/>
      <c r="F515" s="1"/>
      <c r="G515" s="1"/>
      <c r="H515" s="1"/>
      <c r="I515" s="1"/>
      <c r="J515" s="1">
        <v>810</v>
      </c>
      <c r="K515" s="77">
        <v>38</v>
      </c>
      <c r="L515" s="77" t="s">
        <v>11</v>
      </c>
      <c r="M515" s="77"/>
      <c r="N515" s="485">
        <f aca="true" t="shared" si="50" ref="N515:Q516">N516</f>
        <v>21000</v>
      </c>
      <c r="O515" s="211">
        <f t="shared" si="50"/>
        <v>45000</v>
      </c>
      <c r="P515" s="555">
        <f t="shared" si="50"/>
        <v>45000</v>
      </c>
      <c r="Q515" s="281">
        <f t="shared" si="50"/>
        <v>18500</v>
      </c>
      <c r="R515" s="347">
        <f t="shared" si="49"/>
        <v>0.4111111111111111</v>
      </c>
      <c r="S515" s="3"/>
      <c r="T515" s="3"/>
    </row>
    <row r="516" spans="1:20" ht="12.75">
      <c r="A516" s="75" t="s">
        <v>355</v>
      </c>
      <c r="B516" s="1"/>
      <c r="C516" s="1"/>
      <c r="D516" s="1">
        <v>3</v>
      </c>
      <c r="E516" s="1"/>
      <c r="F516" s="1"/>
      <c r="G516" s="1"/>
      <c r="H516" s="1"/>
      <c r="I516" s="1"/>
      <c r="J516" s="1">
        <v>810</v>
      </c>
      <c r="K516" s="88">
        <v>381</v>
      </c>
      <c r="L516" s="201" t="s">
        <v>12</v>
      </c>
      <c r="M516" s="202"/>
      <c r="N516" s="506">
        <f t="shared" si="50"/>
        <v>21000</v>
      </c>
      <c r="O516" s="211">
        <f t="shared" si="50"/>
        <v>45000</v>
      </c>
      <c r="P516" s="554">
        <f t="shared" si="50"/>
        <v>45000</v>
      </c>
      <c r="Q516" s="237">
        <f t="shared" si="50"/>
        <v>18500</v>
      </c>
      <c r="R516" s="347">
        <f t="shared" si="49"/>
        <v>0.4111111111111111</v>
      </c>
      <c r="S516" s="3"/>
      <c r="T516" s="3"/>
    </row>
    <row r="517" spans="1:20" ht="13.5" thickBot="1">
      <c r="A517" s="75" t="s">
        <v>355</v>
      </c>
      <c r="B517" s="1"/>
      <c r="C517" s="1"/>
      <c r="D517" s="1">
        <v>3</v>
      </c>
      <c r="E517" s="1"/>
      <c r="F517" s="1"/>
      <c r="G517" s="1"/>
      <c r="H517" s="1"/>
      <c r="I517" s="1"/>
      <c r="J517" s="1">
        <v>810</v>
      </c>
      <c r="K517" s="77">
        <v>3811</v>
      </c>
      <c r="L517" s="704" t="s">
        <v>356</v>
      </c>
      <c r="M517" s="705"/>
      <c r="N517" s="523">
        <v>21000</v>
      </c>
      <c r="O517" s="211">
        <v>45000</v>
      </c>
      <c r="P517" s="555">
        <v>45000</v>
      </c>
      <c r="Q517" s="281">
        <v>18500</v>
      </c>
      <c r="R517" s="347">
        <f t="shared" si="49"/>
        <v>0.4111111111111111</v>
      </c>
      <c r="S517" s="3"/>
      <c r="T517" s="3"/>
    </row>
    <row r="518" spans="1:20" ht="12.75">
      <c r="A518" s="67"/>
      <c r="B518" s="8"/>
      <c r="C518" s="8"/>
      <c r="D518" s="8"/>
      <c r="E518" s="8"/>
      <c r="F518" s="8"/>
      <c r="G518" s="8"/>
      <c r="H518" s="8"/>
      <c r="I518" s="8"/>
      <c r="J518" s="8"/>
      <c r="K518" s="73"/>
      <c r="L518" s="73" t="s">
        <v>122</v>
      </c>
      <c r="M518" s="73"/>
      <c r="N518" s="477">
        <f>N511</f>
        <v>21000</v>
      </c>
      <c r="O518" s="300">
        <f>O511</f>
        <v>50000</v>
      </c>
      <c r="P518" s="553">
        <f>P511</f>
        <v>65000</v>
      </c>
      <c r="Q518" s="236">
        <f>Q511</f>
        <v>18500</v>
      </c>
      <c r="R518" s="346">
        <f>Q518/P518</f>
        <v>0.2846153846153846</v>
      </c>
      <c r="S518" s="3"/>
      <c r="T518" s="3"/>
    </row>
    <row r="519" spans="1:2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86"/>
      <c r="L519" s="86"/>
      <c r="M519" s="86"/>
      <c r="N519" s="488"/>
      <c r="O519" s="303"/>
      <c r="P519" s="557"/>
      <c r="Q519" s="239"/>
      <c r="R519" s="348"/>
      <c r="S519" s="3"/>
      <c r="T519" s="3"/>
    </row>
    <row r="520" spans="1:20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0" t="s">
        <v>550</v>
      </c>
      <c r="L520" s="19" t="s">
        <v>116</v>
      </c>
      <c r="M520" s="19"/>
      <c r="N520" s="493"/>
      <c r="O520" s="121"/>
      <c r="P520" s="542"/>
      <c r="Q520" s="230"/>
      <c r="R520" s="330"/>
      <c r="S520" s="3"/>
      <c r="T520" s="3"/>
    </row>
    <row r="521" spans="1:20" ht="12.75">
      <c r="A521" s="17" t="s">
        <v>358</v>
      </c>
      <c r="B521" s="5"/>
      <c r="C521" s="5"/>
      <c r="D521" s="5"/>
      <c r="E521" s="5"/>
      <c r="F521" s="5"/>
      <c r="G521" s="5"/>
      <c r="H521" s="5"/>
      <c r="I521" s="5"/>
      <c r="J521" s="5">
        <v>360</v>
      </c>
      <c r="K521" s="50" t="s">
        <v>53</v>
      </c>
      <c r="L521" s="5" t="s">
        <v>117</v>
      </c>
      <c r="M521" s="5"/>
      <c r="N521" s="444"/>
      <c r="O521" s="121"/>
      <c r="P521" s="542"/>
      <c r="Q521" s="230"/>
      <c r="R521" s="330"/>
      <c r="S521" s="3"/>
      <c r="T521" s="3"/>
    </row>
    <row r="522" spans="1:20" ht="12.75">
      <c r="A522" s="75" t="s">
        <v>359</v>
      </c>
      <c r="B522" s="1"/>
      <c r="C522" s="1"/>
      <c r="D522" s="1">
        <v>3</v>
      </c>
      <c r="E522" s="1"/>
      <c r="F522" s="1"/>
      <c r="G522" s="1"/>
      <c r="H522" s="1"/>
      <c r="I522" s="1"/>
      <c r="J522" s="1">
        <v>360</v>
      </c>
      <c r="K522" s="76">
        <v>3</v>
      </c>
      <c r="L522" s="76" t="s">
        <v>0</v>
      </c>
      <c r="M522" s="76"/>
      <c r="N522" s="479">
        <f aca="true" t="shared" si="51" ref="N522:Q524">N523</f>
        <v>0</v>
      </c>
      <c r="O522" s="211">
        <f t="shared" si="51"/>
        <v>2000</v>
      </c>
      <c r="P522" s="554">
        <f t="shared" si="51"/>
        <v>2000</v>
      </c>
      <c r="Q522" s="237">
        <f t="shared" si="51"/>
        <v>0</v>
      </c>
      <c r="R522" s="347">
        <f>Q522/P522</f>
        <v>0</v>
      </c>
      <c r="S522" s="3"/>
      <c r="T522" s="3"/>
    </row>
    <row r="523" spans="1:20" ht="12.75">
      <c r="A523" s="75" t="s">
        <v>359</v>
      </c>
      <c r="B523" s="1"/>
      <c r="C523" s="1"/>
      <c r="D523" s="1">
        <v>3</v>
      </c>
      <c r="E523" s="1"/>
      <c r="F523" s="1"/>
      <c r="G523" s="1"/>
      <c r="H523" s="1"/>
      <c r="I523" s="1"/>
      <c r="J523" s="1">
        <v>360</v>
      </c>
      <c r="K523" s="77">
        <v>38</v>
      </c>
      <c r="L523" s="78" t="s">
        <v>11</v>
      </c>
      <c r="M523" s="79"/>
      <c r="N523" s="480">
        <f t="shared" si="51"/>
        <v>0</v>
      </c>
      <c r="O523" s="211">
        <f t="shared" si="51"/>
        <v>2000</v>
      </c>
      <c r="P523" s="555">
        <f t="shared" si="51"/>
        <v>2000</v>
      </c>
      <c r="Q523" s="281">
        <f t="shared" si="51"/>
        <v>0</v>
      </c>
      <c r="R523" s="347">
        <f>Q523/P523</f>
        <v>0</v>
      </c>
      <c r="S523" s="3"/>
      <c r="T523" s="3"/>
    </row>
    <row r="524" spans="1:20" ht="12.75">
      <c r="A524" s="75" t="s">
        <v>359</v>
      </c>
      <c r="B524" s="1"/>
      <c r="C524" s="1"/>
      <c r="D524" s="1">
        <v>3</v>
      </c>
      <c r="E524" s="1"/>
      <c r="F524" s="1"/>
      <c r="G524" s="1"/>
      <c r="H524" s="1"/>
      <c r="I524" s="1"/>
      <c r="J524" s="1">
        <v>360</v>
      </c>
      <c r="K524" s="209">
        <v>381</v>
      </c>
      <c r="L524" s="207" t="s">
        <v>12</v>
      </c>
      <c r="M524" s="212"/>
      <c r="N524" s="605">
        <f t="shared" si="51"/>
        <v>0</v>
      </c>
      <c r="O524" s="306">
        <f t="shared" si="51"/>
        <v>2000</v>
      </c>
      <c r="P524" s="554">
        <f t="shared" si="51"/>
        <v>2000</v>
      </c>
      <c r="Q524" s="237">
        <f t="shared" si="51"/>
        <v>0</v>
      </c>
      <c r="R524" s="347">
        <f>Q524/P524</f>
        <v>0</v>
      </c>
      <c r="S524" s="3"/>
      <c r="T524" s="3"/>
    </row>
    <row r="525" spans="1:20" ht="13.5" thickBot="1">
      <c r="A525" s="75" t="s">
        <v>359</v>
      </c>
      <c r="B525" s="1"/>
      <c r="C525" s="1"/>
      <c r="D525" s="1">
        <v>3</v>
      </c>
      <c r="E525" s="1"/>
      <c r="F525" s="1"/>
      <c r="G525" s="1"/>
      <c r="H525" s="1"/>
      <c r="I525" s="1"/>
      <c r="J525" s="1">
        <v>360</v>
      </c>
      <c r="K525" s="132">
        <v>3811</v>
      </c>
      <c r="L525" s="134" t="s">
        <v>97</v>
      </c>
      <c r="M525" s="133"/>
      <c r="N525" s="490">
        <v>0</v>
      </c>
      <c r="O525" s="306">
        <v>2000</v>
      </c>
      <c r="P525" s="561">
        <v>2000</v>
      </c>
      <c r="Q525" s="285">
        <v>0</v>
      </c>
      <c r="R525" s="347">
        <f>Q525/P525</f>
        <v>0</v>
      </c>
      <c r="S525" s="3"/>
      <c r="T525" s="3"/>
    </row>
    <row r="526" spans="1:20" ht="12.75">
      <c r="A526" s="67"/>
      <c r="B526" s="8"/>
      <c r="C526" s="8"/>
      <c r="D526" s="8"/>
      <c r="E526" s="8"/>
      <c r="F526" s="8"/>
      <c r="G526" s="8"/>
      <c r="H526" s="8"/>
      <c r="I526" s="8"/>
      <c r="J526" s="8"/>
      <c r="K526" s="73"/>
      <c r="L526" s="73" t="s">
        <v>122</v>
      </c>
      <c r="M526" s="73"/>
      <c r="N526" s="477">
        <f>N522</f>
        <v>0</v>
      </c>
      <c r="O526" s="300">
        <f>O522</f>
        <v>2000</v>
      </c>
      <c r="P526" s="553">
        <f>P522</f>
        <v>2000</v>
      </c>
      <c r="Q526" s="236">
        <f>Q522</f>
        <v>0</v>
      </c>
      <c r="R526" s="346">
        <f>Q526/P526</f>
        <v>0</v>
      </c>
      <c r="S526" s="3"/>
      <c r="T526" s="3"/>
    </row>
    <row r="527" spans="1:20" ht="12.75">
      <c r="A527" s="66"/>
      <c r="B527" s="1"/>
      <c r="C527" s="1"/>
      <c r="D527" s="1"/>
      <c r="E527" s="1"/>
      <c r="F527" s="1"/>
      <c r="G527" s="1"/>
      <c r="H527" s="1"/>
      <c r="I527" s="1"/>
      <c r="J527" s="1"/>
      <c r="K527" s="86"/>
      <c r="L527" s="86"/>
      <c r="M527" s="86"/>
      <c r="N527" s="488"/>
      <c r="O527" s="303"/>
      <c r="P527" s="557"/>
      <c r="Q527" s="239"/>
      <c r="R527" s="348"/>
      <c r="S527" s="3"/>
      <c r="T527" s="3"/>
    </row>
    <row r="528" spans="1:20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2" t="s">
        <v>357</v>
      </c>
      <c r="L528" s="52" t="s">
        <v>360</v>
      </c>
      <c r="M528" s="52"/>
      <c r="N528" s="466"/>
      <c r="O528" s="102"/>
      <c r="P528" s="545"/>
      <c r="Q528" s="233"/>
      <c r="R528" s="340"/>
      <c r="S528" s="3"/>
      <c r="T528" s="3"/>
    </row>
    <row r="529" spans="1:20" ht="12.75">
      <c r="A529" s="17" t="s">
        <v>361</v>
      </c>
      <c r="B529" s="5"/>
      <c r="C529" s="5"/>
      <c r="D529" s="5"/>
      <c r="E529" s="5"/>
      <c r="F529" s="5"/>
      <c r="G529" s="5"/>
      <c r="H529" s="5"/>
      <c r="I529" s="5"/>
      <c r="J529" s="5"/>
      <c r="K529" s="50" t="s">
        <v>25</v>
      </c>
      <c r="L529" s="17" t="s">
        <v>66</v>
      </c>
      <c r="M529" s="50"/>
      <c r="N529" s="468"/>
      <c r="O529" s="121"/>
      <c r="P529" s="542"/>
      <c r="Q529" s="230"/>
      <c r="R529" s="361"/>
      <c r="S529" s="3"/>
      <c r="T529" s="3"/>
    </row>
    <row r="530" spans="1:20" ht="12.75">
      <c r="A530" s="75" t="s">
        <v>363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1070</v>
      </c>
      <c r="K530" s="76">
        <v>3</v>
      </c>
      <c r="L530" s="76" t="s">
        <v>0</v>
      </c>
      <c r="M530" s="76"/>
      <c r="N530" s="479">
        <f aca="true" t="shared" si="52" ref="N530:Q531">N531</f>
        <v>16850</v>
      </c>
      <c r="O530" s="211">
        <f t="shared" si="52"/>
        <v>40000</v>
      </c>
      <c r="P530" s="554">
        <f t="shared" si="52"/>
        <v>70000</v>
      </c>
      <c r="Q530" s="237">
        <f t="shared" si="52"/>
        <v>45516</v>
      </c>
      <c r="R530" s="347">
        <f aca="true" t="shared" si="53" ref="R530:R535">Q530/P530</f>
        <v>0.6502285714285714</v>
      </c>
      <c r="S530" s="3"/>
      <c r="T530" s="3"/>
    </row>
    <row r="531" spans="1:20" ht="12.75">
      <c r="A531" s="75" t="s">
        <v>363</v>
      </c>
      <c r="B531" s="1"/>
      <c r="C531" s="1"/>
      <c r="D531" s="1">
        <v>3</v>
      </c>
      <c r="E531" s="1"/>
      <c r="F531" s="1"/>
      <c r="G531" s="1"/>
      <c r="H531" s="1"/>
      <c r="I531" s="1"/>
      <c r="J531" s="1">
        <v>1070</v>
      </c>
      <c r="K531" s="77">
        <v>37</v>
      </c>
      <c r="L531" s="77" t="s">
        <v>31</v>
      </c>
      <c r="M531" s="77"/>
      <c r="N531" s="485">
        <f t="shared" si="52"/>
        <v>16850</v>
      </c>
      <c r="O531" s="211">
        <f t="shared" si="52"/>
        <v>40000</v>
      </c>
      <c r="P531" s="555">
        <f t="shared" si="52"/>
        <v>70000</v>
      </c>
      <c r="Q531" s="281">
        <f t="shared" si="52"/>
        <v>45516</v>
      </c>
      <c r="R531" s="347">
        <f t="shared" si="53"/>
        <v>0.6502285714285714</v>
      </c>
      <c r="S531" s="3"/>
      <c r="T531" s="3"/>
    </row>
    <row r="532" spans="1:20" ht="12.75">
      <c r="A532" s="75" t="s">
        <v>363</v>
      </c>
      <c r="B532" s="1"/>
      <c r="C532" s="1"/>
      <c r="D532" s="1">
        <v>3</v>
      </c>
      <c r="E532" s="1"/>
      <c r="F532" s="1"/>
      <c r="G532" s="1"/>
      <c r="H532" s="1"/>
      <c r="I532" s="1"/>
      <c r="J532" s="1">
        <v>1070</v>
      </c>
      <c r="K532" s="88">
        <v>372</v>
      </c>
      <c r="L532" s="88" t="s">
        <v>35</v>
      </c>
      <c r="M532" s="88"/>
      <c r="N532" s="481">
        <f>N533+N534</f>
        <v>16850</v>
      </c>
      <c r="O532" s="211">
        <f>O533+O534</f>
        <v>40000</v>
      </c>
      <c r="P532" s="554">
        <f>P533+P534</f>
        <v>70000</v>
      </c>
      <c r="Q532" s="237">
        <f>Q533+Q534</f>
        <v>45516</v>
      </c>
      <c r="R532" s="347">
        <f t="shared" si="53"/>
        <v>0.6502285714285714</v>
      </c>
      <c r="S532" s="60"/>
      <c r="T532" s="60"/>
    </row>
    <row r="533" spans="1:20" ht="12.75">
      <c r="A533" s="75" t="s">
        <v>363</v>
      </c>
      <c r="B533" s="1"/>
      <c r="C533" s="1"/>
      <c r="D533" s="1">
        <v>3</v>
      </c>
      <c r="E533" s="1"/>
      <c r="F533" s="1"/>
      <c r="G533" s="1"/>
      <c r="H533" s="1"/>
      <c r="I533" s="1"/>
      <c r="J533" s="1">
        <v>1070</v>
      </c>
      <c r="K533" s="132">
        <v>3721</v>
      </c>
      <c r="L533" s="132" t="s">
        <v>385</v>
      </c>
      <c r="M533" s="132"/>
      <c r="N533" s="524">
        <v>16850</v>
      </c>
      <c r="O533" s="306">
        <v>20000</v>
      </c>
      <c r="P533" s="561">
        <v>50000</v>
      </c>
      <c r="Q533" s="285">
        <v>42700</v>
      </c>
      <c r="R533" s="347">
        <f t="shared" si="53"/>
        <v>0.854</v>
      </c>
      <c r="S533" s="60"/>
      <c r="T533" s="60"/>
    </row>
    <row r="534" spans="1:20" ht="13.5" thickBot="1">
      <c r="A534" s="75" t="s">
        <v>363</v>
      </c>
      <c r="B534" s="1"/>
      <c r="C534" s="1"/>
      <c r="D534" s="1">
        <v>3</v>
      </c>
      <c r="E534" s="1"/>
      <c r="F534" s="1"/>
      <c r="G534" s="1"/>
      <c r="H534" s="1"/>
      <c r="I534" s="1"/>
      <c r="J534" s="1">
        <v>1070</v>
      </c>
      <c r="K534" s="132">
        <v>3721</v>
      </c>
      <c r="L534" s="132" t="s">
        <v>519</v>
      </c>
      <c r="M534" s="132"/>
      <c r="N534" s="524">
        <v>0</v>
      </c>
      <c r="O534" s="306">
        <v>20000</v>
      </c>
      <c r="P534" s="561">
        <v>20000</v>
      </c>
      <c r="Q534" s="285">
        <v>2816</v>
      </c>
      <c r="R534" s="347">
        <f t="shared" si="53"/>
        <v>0.1408</v>
      </c>
      <c r="S534" s="60"/>
      <c r="T534" s="60"/>
    </row>
    <row r="535" spans="1:20" ht="12.75">
      <c r="A535" s="67"/>
      <c r="B535" s="8"/>
      <c r="C535" s="8"/>
      <c r="D535" s="8"/>
      <c r="E535" s="8"/>
      <c r="F535" s="8"/>
      <c r="G535" s="8"/>
      <c r="H535" s="8"/>
      <c r="I535" s="8"/>
      <c r="J535" s="8"/>
      <c r="K535" s="73"/>
      <c r="L535" s="73" t="s">
        <v>122</v>
      </c>
      <c r="M535" s="73"/>
      <c r="N535" s="477">
        <f>N530</f>
        <v>16850</v>
      </c>
      <c r="O535" s="300">
        <f>O530</f>
        <v>40000</v>
      </c>
      <c r="P535" s="553">
        <f>P530</f>
        <v>70000</v>
      </c>
      <c r="Q535" s="236">
        <f>Q530</f>
        <v>45516</v>
      </c>
      <c r="R535" s="346">
        <f t="shared" si="53"/>
        <v>0.6502285714285714</v>
      </c>
      <c r="S535" s="3"/>
      <c r="T535" s="3"/>
    </row>
    <row r="536" spans="1:20" ht="12.75">
      <c r="A536" s="66"/>
      <c r="B536" s="1"/>
      <c r="C536" s="1"/>
      <c r="D536" s="1"/>
      <c r="E536" s="1"/>
      <c r="F536" s="1"/>
      <c r="G536" s="1"/>
      <c r="H536" s="1"/>
      <c r="I536" s="1"/>
      <c r="J536" s="1"/>
      <c r="K536" s="86"/>
      <c r="L536" s="86"/>
      <c r="M536" s="86"/>
      <c r="N536" s="488"/>
      <c r="O536" s="303"/>
      <c r="P536" s="557"/>
      <c r="Q536" s="239"/>
      <c r="R536" s="348"/>
      <c r="S536" s="3"/>
      <c r="T536" s="3"/>
    </row>
    <row r="537" spans="1:20" ht="12.75">
      <c r="A537" s="17" t="s">
        <v>364</v>
      </c>
      <c r="B537" s="5"/>
      <c r="C537" s="5"/>
      <c r="D537" s="5"/>
      <c r="E537" s="5"/>
      <c r="F537" s="5"/>
      <c r="G537" s="5"/>
      <c r="H537" s="5"/>
      <c r="I537" s="5"/>
      <c r="J537" s="97" t="s">
        <v>134</v>
      </c>
      <c r="K537" s="50" t="s">
        <v>25</v>
      </c>
      <c r="L537" s="17" t="s">
        <v>67</v>
      </c>
      <c r="M537" s="50"/>
      <c r="N537" s="468"/>
      <c r="O537" s="121"/>
      <c r="P537" s="542"/>
      <c r="Q537" s="230"/>
      <c r="R537" s="330"/>
      <c r="S537" s="3"/>
      <c r="T537" s="3"/>
    </row>
    <row r="538" spans="1:20" ht="12.75">
      <c r="A538" s="16" t="s">
        <v>364</v>
      </c>
      <c r="B538" s="1"/>
      <c r="C538" s="1"/>
      <c r="D538" s="1">
        <v>3</v>
      </c>
      <c r="E538" s="1"/>
      <c r="F538" s="1"/>
      <c r="G538" s="1"/>
      <c r="H538" s="1"/>
      <c r="I538" s="1"/>
      <c r="J538" s="96" t="s">
        <v>134</v>
      </c>
      <c r="K538" s="76">
        <v>3</v>
      </c>
      <c r="L538" s="76" t="s">
        <v>0</v>
      </c>
      <c r="M538" s="76"/>
      <c r="N538" s="479">
        <f aca="true" t="shared" si="54" ref="N538:Q540">N539</f>
        <v>18050</v>
      </c>
      <c r="O538" s="24">
        <f t="shared" si="54"/>
        <v>500000</v>
      </c>
      <c r="P538" s="535">
        <f t="shared" si="54"/>
        <v>500000</v>
      </c>
      <c r="Q538" s="226">
        <f t="shared" si="54"/>
        <v>950</v>
      </c>
      <c r="R538" s="326">
        <f>Q538/P538</f>
        <v>0.0019</v>
      </c>
      <c r="S538" s="3"/>
      <c r="T538" s="3"/>
    </row>
    <row r="539" spans="1:20" ht="12.75">
      <c r="A539" s="16" t="s">
        <v>364</v>
      </c>
      <c r="B539" s="1"/>
      <c r="C539" s="1"/>
      <c r="D539" s="1">
        <v>3</v>
      </c>
      <c r="E539" s="1"/>
      <c r="F539" s="1"/>
      <c r="G539" s="1"/>
      <c r="H539" s="1"/>
      <c r="I539" s="1"/>
      <c r="J539" s="96" t="s">
        <v>134</v>
      </c>
      <c r="K539" s="77">
        <v>37</v>
      </c>
      <c r="L539" s="77" t="s">
        <v>31</v>
      </c>
      <c r="M539" s="77"/>
      <c r="N539" s="485">
        <f t="shared" si="54"/>
        <v>18050</v>
      </c>
      <c r="O539" s="24">
        <f t="shared" si="54"/>
        <v>500000</v>
      </c>
      <c r="P539" s="536">
        <f t="shared" si="54"/>
        <v>500000</v>
      </c>
      <c r="Q539" s="268">
        <f t="shared" si="54"/>
        <v>950</v>
      </c>
      <c r="R539" s="326">
        <f>Q539/P539</f>
        <v>0.0019</v>
      </c>
      <c r="S539" s="3"/>
      <c r="T539" s="3"/>
    </row>
    <row r="540" spans="1:20" ht="12.75">
      <c r="A540" s="16" t="s">
        <v>364</v>
      </c>
      <c r="B540" s="1"/>
      <c r="C540" s="1"/>
      <c r="D540" s="1">
        <v>3</v>
      </c>
      <c r="E540" s="1"/>
      <c r="F540" s="1"/>
      <c r="G540" s="1"/>
      <c r="H540" s="1"/>
      <c r="I540" s="1"/>
      <c r="J540" s="96" t="s">
        <v>134</v>
      </c>
      <c r="K540" s="89">
        <v>372</v>
      </c>
      <c r="L540" s="89" t="s">
        <v>35</v>
      </c>
      <c r="M540" s="89"/>
      <c r="N540" s="515">
        <f t="shared" si="54"/>
        <v>18050</v>
      </c>
      <c r="O540" s="24">
        <f t="shared" si="54"/>
        <v>500000</v>
      </c>
      <c r="P540" s="536">
        <f t="shared" si="54"/>
        <v>500000</v>
      </c>
      <c r="Q540" s="268">
        <f t="shared" si="54"/>
        <v>950</v>
      </c>
      <c r="R540" s="326">
        <f>Q540/P540</f>
        <v>0.0019</v>
      </c>
      <c r="S540" s="3"/>
      <c r="T540" s="3"/>
    </row>
    <row r="541" spans="1:20" ht="13.5" thickBot="1">
      <c r="A541" s="16" t="s">
        <v>364</v>
      </c>
      <c r="B541" s="1"/>
      <c r="C541" s="1"/>
      <c r="D541" s="1">
        <v>3</v>
      </c>
      <c r="E541" s="1"/>
      <c r="F541" s="1"/>
      <c r="G541" s="1"/>
      <c r="H541" s="1"/>
      <c r="I541" s="1"/>
      <c r="J541" s="96" t="s">
        <v>134</v>
      </c>
      <c r="K541" s="132">
        <v>3721</v>
      </c>
      <c r="L541" s="132" t="s">
        <v>385</v>
      </c>
      <c r="M541" s="132"/>
      <c r="N541" s="524">
        <v>18050</v>
      </c>
      <c r="O541" s="305">
        <v>500000</v>
      </c>
      <c r="P541" s="569">
        <v>500000</v>
      </c>
      <c r="Q541" s="284">
        <v>950</v>
      </c>
      <c r="R541" s="326">
        <f>Q541/P541</f>
        <v>0.0019</v>
      </c>
      <c r="S541" s="3"/>
      <c r="T541" s="3"/>
    </row>
    <row r="542" spans="1:20" ht="12.75">
      <c r="A542" s="67"/>
      <c r="B542" s="8"/>
      <c r="C542" s="8"/>
      <c r="D542" s="8"/>
      <c r="E542" s="8"/>
      <c r="F542" s="8"/>
      <c r="G542" s="8"/>
      <c r="H542" s="8"/>
      <c r="I542" s="8"/>
      <c r="J542" s="8"/>
      <c r="K542" s="73"/>
      <c r="L542" s="73" t="s">
        <v>122</v>
      </c>
      <c r="M542" s="73"/>
      <c r="N542" s="477">
        <f>N538</f>
        <v>18050</v>
      </c>
      <c r="O542" s="300">
        <f>O538</f>
        <v>500000</v>
      </c>
      <c r="P542" s="553">
        <f>P538</f>
        <v>500000</v>
      </c>
      <c r="Q542" s="236">
        <f>Q538</f>
        <v>950</v>
      </c>
      <c r="R542" s="346">
        <f>Q542/P542</f>
        <v>0.0019</v>
      </c>
      <c r="S542" s="3"/>
      <c r="T542" s="3"/>
    </row>
    <row r="543" spans="1:20" ht="12.75">
      <c r="A543" s="85"/>
      <c r="B543" s="3"/>
      <c r="C543" s="3"/>
      <c r="D543" s="3"/>
      <c r="E543" s="3"/>
      <c r="F543" s="3"/>
      <c r="G543" s="3"/>
      <c r="H543" s="3"/>
      <c r="I543" s="3"/>
      <c r="J543" s="3"/>
      <c r="K543" s="38"/>
      <c r="L543" s="38"/>
      <c r="M543" s="38"/>
      <c r="N543" s="461"/>
      <c r="O543" s="290"/>
      <c r="P543" s="541"/>
      <c r="Q543" s="229"/>
      <c r="R543" s="328"/>
      <c r="S543" s="3"/>
      <c r="T543" s="3"/>
    </row>
    <row r="544" spans="1:20" ht="12.75">
      <c r="A544" s="17" t="s">
        <v>365</v>
      </c>
      <c r="B544" s="5"/>
      <c r="C544" s="5"/>
      <c r="D544" s="5"/>
      <c r="E544" s="5"/>
      <c r="F544" s="5"/>
      <c r="G544" s="5"/>
      <c r="H544" s="5"/>
      <c r="I544" s="5"/>
      <c r="J544" s="5">
        <v>1012</v>
      </c>
      <c r="K544" s="50" t="s">
        <v>25</v>
      </c>
      <c r="L544" s="682" t="s">
        <v>554</v>
      </c>
      <c r="M544" s="682"/>
      <c r="N544" s="451"/>
      <c r="O544" s="121"/>
      <c r="P544" s="542"/>
      <c r="Q544" s="230"/>
      <c r="R544" s="330"/>
      <c r="S544" s="3"/>
      <c r="T544" s="3"/>
    </row>
    <row r="545" spans="1:20" ht="12.75">
      <c r="A545" s="75" t="s">
        <v>365</v>
      </c>
      <c r="B545" s="1"/>
      <c r="C545" s="1"/>
      <c r="D545" s="1">
        <v>3</v>
      </c>
      <c r="E545" s="1"/>
      <c r="F545" s="1">
        <v>5</v>
      </c>
      <c r="G545" s="1"/>
      <c r="H545" s="1"/>
      <c r="I545" s="1"/>
      <c r="J545" s="1">
        <v>1012</v>
      </c>
      <c r="K545" s="76">
        <v>3</v>
      </c>
      <c r="L545" s="76" t="s">
        <v>0</v>
      </c>
      <c r="M545" s="76"/>
      <c r="N545" s="479">
        <f>N546+N552+N563</f>
        <v>251879</v>
      </c>
      <c r="O545" s="211">
        <f>O546+O552+O563</f>
        <v>50000</v>
      </c>
      <c r="P545" s="554">
        <f>P546+P552+P563</f>
        <v>92880</v>
      </c>
      <c r="Q545" s="237">
        <f>Q546+Q552+Q563</f>
        <v>44149</v>
      </c>
      <c r="R545" s="347">
        <f>Q545/P545</f>
        <v>0.4753337639965547</v>
      </c>
      <c r="S545" s="3"/>
      <c r="T545" s="3"/>
    </row>
    <row r="546" spans="1:20" ht="12.75">
      <c r="A546" s="75" t="s">
        <v>365</v>
      </c>
      <c r="B546" s="1"/>
      <c r="C546" s="1"/>
      <c r="D546" s="1">
        <v>3</v>
      </c>
      <c r="E546" s="1"/>
      <c r="F546" s="1">
        <v>5</v>
      </c>
      <c r="G546" s="1"/>
      <c r="H546" s="1"/>
      <c r="I546" s="1"/>
      <c r="J546" s="1">
        <v>1012</v>
      </c>
      <c r="K546" s="77">
        <v>31</v>
      </c>
      <c r="L546" s="77" t="s">
        <v>2</v>
      </c>
      <c r="M546" s="77"/>
      <c r="N546" s="485">
        <f>N547+N549</f>
        <v>228510</v>
      </c>
      <c r="O546" s="211">
        <f>O547+O549</f>
        <v>50000</v>
      </c>
      <c r="P546" s="555">
        <f>P547+P549</f>
        <v>88380</v>
      </c>
      <c r="Q546" s="281">
        <f>Q547+Q549</f>
        <v>43879</v>
      </c>
      <c r="R546" s="347">
        <f aca="true" t="shared" si="55" ref="R546:R565">Q546/P546</f>
        <v>0.49648110432224485</v>
      </c>
      <c r="S546" s="3"/>
      <c r="T546" s="3"/>
    </row>
    <row r="547" spans="1:20" ht="12.75">
      <c r="A547" s="75" t="s">
        <v>365</v>
      </c>
      <c r="B547" s="1"/>
      <c r="C547" s="1"/>
      <c r="D547" s="1">
        <v>3</v>
      </c>
      <c r="E547" s="1"/>
      <c r="F547" s="1">
        <v>5</v>
      </c>
      <c r="G547" s="1"/>
      <c r="H547" s="1"/>
      <c r="I547" s="1"/>
      <c r="J547" s="1">
        <v>1012</v>
      </c>
      <c r="K547" s="88">
        <v>311</v>
      </c>
      <c r="L547" s="207" t="s">
        <v>389</v>
      </c>
      <c r="M547" s="208"/>
      <c r="N547" s="484">
        <f>N548</f>
        <v>194974</v>
      </c>
      <c r="O547" s="211">
        <f>O548</f>
        <v>50000</v>
      </c>
      <c r="P547" s="554">
        <f>P548</f>
        <v>74880</v>
      </c>
      <c r="Q547" s="237">
        <f>Q548</f>
        <v>37440</v>
      </c>
      <c r="R547" s="347">
        <f t="shared" si="55"/>
        <v>0.5</v>
      </c>
      <c r="S547" s="3"/>
      <c r="T547" s="3"/>
    </row>
    <row r="548" spans="1:20" ht="12.75">
      <c r="A548" s="75" t="s">
        <v>365</v>
      </c>
      <c r="B548" s="1"/>
      <c r="C548" s="1"/>
      <c r="D548" s="1">
        <v>3</v>
      </c>
      <c r="E548" s="1"/>
      <c r="F548" s="1">
        <v>5</v>
      </c>
      <c r="G548" s="1"/>
      <c r="H548" s="1"/>
      <c r="I548" s="1"/>
      <c r="J548" s="1">
        <v>1012</v>
      </c>
      <c r="K548" s="77">
        <v>3111</v>
      </c>
      <c r="L548" s="78" t="s">
        <v>76</v>
      </c>
      <c r="M548" s="79"/>
      <c r="N548" s="480">
        <v>194974</v>
      </c>
      <c r="O548" s="211">
        <v>50000</v>
      </c>
      <c r="P548" s="555">
        <v>74880</v>
      </c>
      <c r="Q548" s="281">
        <v>37440</v>
      </c>
      <c r="R548" s="347">
        <f t="shared" si="55"/>
        <v>0.5</v>
      </c>
      <c r="S548" s="3"/>
      <c r="T548" s="3"/>
    </row>
    <row r="549" spans="1:20" ht="12.75">
      <c r="A549" s="75" t="s">
        <v>365</v>
      </c>
      <c r="B549" s="1"/>
      <c r="C549" s="1"/>
      <c r="D549" s="1">
        <v>3</v>
      </c>
      <c r="E549" s="1"/>
      <c r="F549" s="1">
        <v>5</v>
      </c>
      <c r="G549" s="1"/>
      <c r="H549" s="1"/>
      <c r="I549" s="1"/>
      <c r="J549" s="1">
        <v>1012</v>
      </c>
      <c r="K549" s="88">
        <v>313</v>
      </c>
      <c r="L549" s="207" t="s">
        <v>4</v>
      </c>
      <c r="M549" s="208"/>
      <c r="N549" s="484">
        <f>N550+N551</f>
        <v>33536</v>
      </c>
      <c r="O549" s="211">
        <f>O550+O551</f>
        <v>0</v>
      </c>
      <c r="P549" s="554">
        <f>P550+P551</f>
        <v>13500</v>
      </c>
      <c r="Q549" s="237">
        <f>Q550+Q551</f>
        <v>6439</v>
      </c>
      <c r="R549" s="347">
        <f t="shared" si="55"/>
        <v>0.476962962962963</v>
      </c>
      <c r="S549" s="3"/>
      <c r="T549" s="3"/>
    </row>
    <row r="550" spans="1:20" ht="12.75">
      <c r="A550" s="75" t="s">
        <v>365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77">
        <v>3132</v>
      </c>
      <c r="L550" s="78" t="s">
        <v>302</v>
      </c>
      <c r="M550" s="79"/>
      <c r="N550" s="480">
        <v>30221</v>
      </c>
      <c r="O550" s="211">
        <v>0</v>
      </c>
      <c r="P550" s="555">
        <v>12000</v>
      </c>
      <c r="Q550" s="281">
        <v>5803</v>
      </c>
      <c r="R550" s="347">
        <f t="shared" si="55"/>
        <v>0.4835833333333333</v>
      </c>
      <c r="S550" s="3"/>
      <c r="T550" s="3"/>
    </row>
    <row r="551" spans="1:20" ht="12.75">
      <c r="A551" s="75" t="s">
        <v>365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77">
        <v>3133</v>
      </c>
      <c r="L551" s="135" t="s">
        <v>390</v>
      </c>
      <c r="M551" s="79"/>
      <c r="N551" s="480">
        <v>3315</v>
      </c>
      <c r="O551" s="211">
        <v>0</v>
      </c>
      <c r="P551" s="555">
        <v>1500</v>
      </c>
      <c r="Q551" s="281">
        <v>636</v>
      </c>
      <c r="R551" s="347">
        <f t="shared" si="55"/>
        <v>0.424</v>
      </c>
      <c r="S551" s="3"/>
      <c r="T551" s="3"/>
    </row>
    <row r="552" spans="1:20" ht="12.75">
      <c r="A552" s="75" t="s">
        <v>365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77">
        <v>32</v>
      </c>
      <c r="L552" s="78" t="s">
        <v>5</v>
      </c>
      <c r="M552" s="79"/>
      <c r="N552" s="480">
        <f>N553+N555+N559</f>
        <v>14725</v>
      </c>
      <c r="O552" s="211">
        <f>O553+O555+O559</f>
        <v>0</v>
      </c>
      <c r="P552" s="555">
        <f>P553+P555+P559</f>
        <v>4500</v>
      </c>
      <c r="Q552" s="281">
        <f>Q553+Q555+Q559</f>
        <v>270</v>
      </c>
      <c r="R552" s="347">
        <f t="shared" si="55"/>
        <v>0.06</v>
      </c>
      <c r="S552" s="3"/>
      <c r="T552" s="3"/>
    </row>
    <row r="553" spans="1:20" ht="12.75">
      <c r="A553" s="75" t="s">
        <v>365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88">
        <v>321</v>
      </c>
      <c r="L553" s="207" t="s">
        <v>6</v>
      </c>
      <c r="M553" s="208"/>
      <c r="N553" s="484">
        <f>N554</f>
        <v>6651</v>
      </c>
      <c r="O553" s="211">
        <f>O554</f>
        <v>0</v>
      </c>
      <c r="P553" s="554">
        <f>P554</f>
        <v>0</v>
      </c>
      <c r="Q553" s="237">
        <f>Q554</f>
        <v>0</v>
      </c>
      <c r="R553" s="347" t="e">
        <f t="shared" si="55"/>
        <v>#DIV/0!</v>
      </c>
      <c r="S553" s="3"/>
      <c r="T553" s="3"/>
    </row>
    <row r="554" spans="1:20" ht="12.75">
      <c r="A554" s="75" t="s">
        <v>365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77">
        <v>3212</v>
      </c>
      <c r="L554" s="78" t="s">
        <v>78</v>
      </c>
      <c r="M554" s="79"/>
      <c r="N554" s="480">
        <v>6651</v>
      </c>
      <c r="O554" s="211">
        <v>0</v>
      </c>
      <c r="P554" s="555">
        <v>0</v>
      </c>
      <c r="Q554" s="281">
        <v>0</v>
      </c>
      <c r="R554" s="347" t="e">
        <f t="shared" si="55"/>
        <v>#DIV/0!</v>
      </c>
      <c r="S554" s="3"/>
      <c r="T554" s="3"/>
    </row>
    <row r="555" spans="1:20" ht="12.75">
      <c r="A555" s="75" t="s">
        <v>365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88">
        <v>322</v>
      </c>
      <c r="L555" s="207" t="s">
        <v>26</v>
      </c>
      <c r="M555" s="208"/>
      <c r="N555" s="484">
        <f>N556+N557+N558</f>
        <v>8074</v>
      </c>
      <c r="O555" s="211">
        <f>O556+O557+O558</f>
        <v>0</v>
      </c>
      <c r="P555" s="554">
        <f>P556+P557+P558</f>
        <v>4500</v>
      </c>
      <c r="Q555" s="237">
        <f>Q556+Q557+Q558</f>
        <v>270</v>
      </c>
      <c r="R555" s="347">
        <f t="shared" si="55"/>
        <v>0.06</v>
      </c>
      <c r="S555" s="3"/>
      <c r="T555" s="3"/>
    </row>
    <row r="556" spans="1:20" ht="12.75">
      <c r="A556" s="75" t="s">
        <v>365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77">
        <v>3221</v>
      </c>
      <c r="L556" s="78" t="s">
        <v>80</v>
      </c>
      <c r="M556" s="79"/>
      <c r="N556" s="480">
        <v>2196</v>
      </c>
      <c r="O556" s="211">
        <v>0</v>
      </c>
      <c r="P556" s="555">
        <v>3000</v>
      </c>
      <c r="Q556" s="281">
        <v>270</v>
      </c>
      <c r="R556" s="347">
        <f t="shared" si="55"/>
        <v>0.09</v>
      </c>
      <c r="S556" s="3"/>
      <c r="T556" s="3"/>
    </row>
    <row r="557" spans="1:20" ht="12.75">
      <c r="A557" s="75" t="s">
        <v>365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77">
        <v>3223</v>
      </c>
      <c r="L557" s="78" t="s">
        <v>81</v>
      </c>
      <c r="M557" s="79"/>
      <c r="N557" s="480">
        <v>5878</v>
      </c>
      <c r="O557" s="211">
        <v>0</v>
      </c>
      <c r="P557" s="555">
        <v>1500</v>
      </c>
      <c r="Q557" s="281">
        <v>0</v>
      </c>
      <c r="R557" s="347">
        <f t="shared" si="55"/>
        <v>0</v>
      </c>
      <c r="S557" s="3"/>
      <c r="T557" s="3"/>
    </row>
    <row r="558" spans="1:20" ht="12.75" hidden="1">
      <c r="A558" s="75" t="s">
        <v>365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77">
        <v>3225</v>
      </c>
      <c r="L558" s="78" t="s">
        <v>82</v>
      </c>
      <c r="M558" s="79"/>
      <c r="N558" s="480">
        <v>0</v>
      </c>
      <c r="O558" s="211">
        <v>0</v>
      </c>
      <c r="P558" s="555">
        <v>0</v>
      </c>
      <c r="Q558" s="281">
        <v>0</v>
      </c>
      <c r="R558" s="347" t="e">
        <f t="shared" si="55"/>
        <v>#DIV/0!</v>
      </c>
      <c r="S558" s="3"/>
      <c r="T558" s="3"/>
    </row>
    <row r="559" spans="1:20" ht="12.75" hidden="1">
      <c r="A559" s="75" t="s">
        <v>365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88">
        <v>323</v>
      </c>
      <c r="L559" s="207" t="s">
        <v>7</v>
      </c>
      <c r="M559" s="208"/>
      <c r="N559" s="484">
        <f>N560+N561+N562</f>
        <v>0</v>
      </c>
      <c r="O559" s="211">
        <f>O560+O561+O562</f>
        <v>0</v>
      </c>
      <c r="P559" s="555">
        <f>P560+P561+P562</f>
        <v>0</v>
      </c>
      <c r="Q559" s="281">
        <f>Q560+Q561+Q562</f>
        <v>0</v>
      </c>
      <c r="R559" s="347" t="e">
        <f t="shared" si="55"/>
        <v>#DIV/0!</v>
      </c>
      <c r="S559" s="3"/>
      <c r="T559" s="3"/>
    </row>
    <row r="560" spans="1:20" ht="12.75" hidden="1">
      <c r="A560" s="75" t="s">
        <v>365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77">
        <v>3233</v>
      </c>
      <c r="L560" s="78" t="s">
        <v>73</v>
      </c>
      <c r="M560" s="79"/>
      <c r="N560" s="480">
        <v>0</v>
      </c>
      <c r="O560" s="211">
        <v>0</v>
      </c>
      <c r="P560" s="555">
        <v>0</v>
      </c>
      <c r="Q560" s="281">
        <v>0</v>
      </c>
      <c r="R560" s="347" t="e">
        <f t="shared" si="55"/>
        <v>#DIV/0!</v>
      </c>
      <c r="S560" s="3"/>
      <c r="T560" s="3"/>
    </row>
    <row r="561" spans="1:20" ht="12.75" hidden="1">
      <c r="A561" s="75" t="s">
        <v>365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77">
        <v>3236</v>
      </c>
      <c r="L561" s="78" t="s">
        <v>109</v>
      </c>
      <c r="M561" s="79"/>
      <c r="N561" s="480">
        <v>0</v>
      </c>
      <c r="O561" s="211">
        <v>0</v>
      </c>
      <c r="P561" s="555">
        <v>0</v>
      </c>
      <c r="Q561" s="281">
        <v>0</v>
      </c>
      <c r="R561" s="347" t="e">
        <f t="shared" si="55"/>
        <v>#DIV/0!</v>
      </c>
      <c r="S561" s="3"/>
      <c r="T561" s="3"/>
    </row>
    <row r="562" spans="1:20" ht="12.75" hidden="1">
      <c r="A562" s="75"/>
      <c r="B562" s="1"/>
      <c r="C562" s="1"/>
      <c r="D562" s="1"/>
      <c r="E562" s="1"/>
      <c r="F562" s="1"/>
      <c r="G562" s="1"/>
      <c r="H562" s="1"/>
      <c r="I562" s="1"/>
      <c r="J562" s="1">
        <v>1012</v>
      </c>
      <c r="K562" s="105">
        <v>3237</v>
      </c>
      <c r="L562" s="78" t="s">
        <v>545</v>
      </c>
      <c r="M562" s="107"/>
      <c r="N562" s="490">
        <v>0</v>
      </c>
      <c r="O562" s="306">
        <v>0</v>
      </c>
      <c r="P562" s="561">
        <v>0</v>
      </c>
      <c r="Q562" s="285">
        <v>0</v>
      </c>
      <c r="R562" s="347" t="e">
        <f t="shared" si="55"/>
        <v>#DIV/0!</v>
      </c>
      <c r="S562" s="3"/>
      <c r="T562" s="3"/>
    </row>
    <row r="563" spans="1:20" ht="12.75">
      <c r="A563" s="75" t="s">
        <v>365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05">
        <v>38</v>
      </c>
      <c r="L563" s="106" t="s">
        <v>105</v>
      </c>
      <c r="M563" s="107"/>
      <c r="N563" s="490">
        <f>N564</f>
        <v>8644</v>
      </c>
      <c r="O563" s="306">
        <f>O564</f>
        <v>0</v>
      </c>
      <c r="P563" s="561">
        <f>P564</f>
        <v>0</v>
      </c>
      <c r="Q563" s="285">
        <f>Q564</f>
        <v>0</v>
      </c>
      <c r="R563" s="347" t="e">
        <f t="shared" si="55"/>
        <v>#DIV/0!</v>
      </c>
      <c r="S563" s="3"/>
      <c r="T563" s="3"/>
    </row>
    <row r="564" spans="1:20" ht="12.75">
      <c r="A564" s="75" t="s">
        <v>365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209">
        <v>381</v>
      </c>
      <c r="L564" s="207" t="s">
        <v>352</v>
      </c>
      <c r="M564" s="213"/>
      <c r="N564" s="525">
        <f>N565+N566</f>
        <v>8644</v>
      </c>
      <c r="O564" s="306">
        <f>O565+O566</f>
        <v>0</v>
      </c>
      <c r="P564" s="563">
        <f>P565+P566</f>
        <v>0</v>
      </c>
      <c r="Q564" s="241">
        <f>Q565+Q566</f>
        <v>0</v>
      </c>
      <c r="R564" s="347" t="e">
        <f t="shared" si="55"/>
        <v>#DIV/0!</v>
      </c>
      <c r="S564" s="3"/>
      <c r="T564" s="3"/>
    </row>
    <row r="565" spans="1:20" ht="13.5" thickBot="1">
      <c r="A565" s="75" t="s">
        <v>365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105">
        <v>3811</v>
      </c>
      <c r="L565" s="106" t="s">
        <v>386</v>
      </c>
      <c r="M565" s="107"/>
      <c r="N565" s="490">
        <v>8644</v>
      </c>
      <c r="O565" s="306">
        <v>0</v>
      </c>
      <c r="P565" s="561">
        <v>0</v>
      </c>
      <c r="Q565" s="285">
        <v>0</v>
      </c>
      <c r="R565" s="347" t="e">
        <f t="shared" si="55"/>
        <v>#DIV/0!</v>
      </c>
      <c r="S565" s="3"/>
      <c r="T565" s="3"/>
    </row>
    <row r="566" spans="1:20" ht="13.5" hidden="1" thickBot="1">
      <c r="A566" s="75" t="s">
        <v>365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105">
        <v>3811</v>
      </c>
      <c r="L566" s="106" t="s">
        <v>387</v>
      </c>
      <c r="M566" s="107"/>
      <c r="N566" s="490">
        <v>0</v>
      </c>
      <c r="O566" s="306">
        <v>0</v>
      </c>
      <c r="P566" s="561">
        <v>0</v>
      </c>
      <c r="Q566" s="285">
        <v>0</v>
      </c>
      <c r="R566" s="357">
        <v>0</v>
      </c>
      <c r="S566" s="3"/>
      <c r="T566" s="3"/>
    </row>
    <row r="567" spans="1:20" ht="12.75" hidden="1">
      <c r="A567" s="75" t="s">
        <v>365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105">
        <v>4</v>
      </c>
      <c r="L567" s="78" t="s">
        <v>1</v>
      </c>
      <c r="M567" s="107"/>
      <c r="N567" s="490">
        <f aca="true" t="shared" si="56" ref="N567:R569">N568</f>
        <v>0</v>
      </c>
      <c r="O567" s="306">
        <f t="shared" si="56"/>
        <v>0</v>
      </c>
      <c r="P567" s="561">
        <f t="shared" si="56"/>
        <v>0</v>
      </c>
      <c r="Q567" s="285">
        <f t="shared" si="56"/>
        <v>0</v>
      </c>
      <c r="R567" s="357">
        <f t="shared" si="56"/>
        <v>0</v>
      </c>
      <c r="S567" s="3"/>
      <c r="T567" s="3"/>
    </row>
    <row r="568" spans="1:20" ht="12.75" hidden="1">
      <c r="A568" s="75" t="s">
        <v>365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105">
        <v>42</v>
      </c>
      <c r="L568" s="78" t="s">
        <v>28</v>
      </c>
      <c r="M568" s="107"/>
      <c r="N568" s="490">
        <f t="shared" si="56"/>
        <v>0</v>
      </c>
      <c r="O568" s="306">
        <f t="shared" si="56"/>
        <v>0</v>
      </c>
      <c r="P568" s="561">
        <f t="shared" si="56"/>
        <v>0</v>
      </c>
      <c r="Q568" s="285">
        <f t="shared" si="56"/>
        <v>0</v>
      </c>
      <c r="R568" s="357">
        <f t="shared" si="56"/>
        <v>0</v>
      </c>
      <c r="S568" s="3"/>
      <c r="T568" s="3"/>
    </row>
    <row r="569" spans="1:20" ht="12.75" hidden="1">
      <c r="A569" s="75" t="s">
        <v>365</v>
      </c>
      <c r="B569" s="1"/>
      <c r="C569" s="1"/>
      <c r="D569" s="1">
        <v>3</v>
      </c>
      <c r="E569" s="1"/>
      <c r="F569" s="1">
        <v>5</v>
      </c>
      <c r="G569" s="1"/>
      <c r="H569" s="1"/>
      <c r="I569" s="1"/>
      <c r="J569" s="1">
        <v>1012</v>
      </c>
      <c r="K569" s="209">
        <v>423</v>
      </c>
      <c r="L569" s="207" t="s">
        <v>15</v>
      </c>
      <c r="M569" s="213"/>
      <c r="N569" s="525">
        <f t="shared" si="56"/>
        <v>0</v>
      </c>
      <c r="O569" s="306">
        <f t="shared" si="56"/>
        <v>0</v>
      </c>
      <c r="P569" s="563">
        <f t="shared" si="56"/>
        <v>0</v>
      </c>
      <c r="Q569" s="241">
        <f t="shared" si="56"/>
        <v>0</v>
      </c>
      <c r="R569" s="358">
        <f t="shared" si="56"/>
        <v>0</v>
      </c>
      <c r="S569" s="3"/>
      <c r="T569" s="3"/>
    </row>
    <row r="570" spans="1:20" ht="13.5" hidden="1" thickBot="1">
      <c r="A570" s="75" t="s">
        <v>365</v>
      </c>
      <c r="B570" s="1"/>
      <c r="C570" s="1"/>
      <c r="D570" s="1">
        <v>3</v>
      </c>
      <c r="E570" s="1"/>
      <c r="F570" s="1">
        <v>5</v>
      </c>
      <c r="G570" s="1"/>
      <c r="H570" s="1"/>
      <c r="I570" s="1"/>
      <c r="J570" s="1">
        <v>1012</v>
      </c>
      <c r="K570" s="105">
        <v>4231</v>
      </c>
      <c r="L570" s="117" t="s">
        <v>388</v>
      </c>
      <c r="M570" s="107"/>
      <c r="N570" s="490">
        <v>0</v>
      </c>
      <c r="O570" s="306">
        <v>0</v>
      </c>
      <c r="P570" s="561">
        <v>0</v>
      </c>
      <c r="Q570" s="285">
        <v>0</v>
      </c>
      <c r="R570" s="357">
        <v>0</v>
      </c>
      <c r="S570" s="3"/>
      <c r="T570" s="3"/>
    </row>
    <row r="571" spans="1:20" ht="12.75">
      <c r="A571" s="67"/>
      <c r="B571" s="8"/>
      <c r="C571" s="8"/>
      <c r="D571" s="8"/>
      <c r="E571" s="8"/>
      <c r="F571" s="8"/>
      <c r="G571" s="8"/>
      <c r="H571" s="8"/>
      <c r="I571" s="8"/>
      <c r="J571" s="8"/>
      <c r="K571" s="73"/>
      <c r="L571" s="73" t="s">
        <v>122</v>
      </c>
      <c r="M571" s="73"/>
      <c r="N571" s="477">
        <f>N545+N567</f>
        <v>251879</v>
      </c>
      <c r="O571" s="300">
        <f>O545+O567</f>
        <v>50000</v>
      </c>
      <c r="P571" s="553">
        <f>P545+P567</f>
        <v>92880</v>
      </c>
      <c r="Q571" s="236">
        <f>Q545+Q567</f>
        <v>44149</v>
      </c>
      <c r="R571" s="346">
        <f>Q571/P571</f>
        <v>0.4753337639965547</v>
      </c>
      <c r="S571" s="3"/>
      <c r="T571" s="3"/>
    </row>
    <row r="572" spans="1:20" ht="12.75">
      <c r="A572" s="66"/>
      <c r="B572" s="1"/>
      <c r="C572" s="1"/>
      <c r="D572" s="1"/>
      <c r="E572" s="1"/>
      <c r="F572" s="1"/>
      <c r="G572" s="1"/>
      <c r="H572" s="1"/>
      <c r="I572" s="1"/>
      <c r="J572" s="1"/>
      <c r="K572" s="86"/>
      <c r="L572" s="86"/>
      <c r="M572" s="86"/>
      <c r="N572" s="488"/>
      <c r="O572" s="303"/>
      <c r="P572" s="557"/>
      <c r="Q572" s="239"/>
      <c r="R572" s="348"/>
      <c r="S572" s="3"/>
      <c r="T572" s="3"/>
    </row>
    <row r="573" spans="1:20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2" t="s">
        <v>362</v>
      </c>
      <c r="L573" s="648" t="s">
        <v>366</v>
      </c>
      <c r="M573" s="648"/>
      <c r="N573" s="466"/>
      <c r="O573" s="102"/>
      <c r="P573" s="545"/>
      <c r="Q573" s="233"/>
      <c r="R573" s="335"/>
      <c r="S573" s="16"/>
      <c r="T573" s="16"/>
    </row>
    <row r="574" spans="1:20" ht="12.75">
      <c r="A574" s="17" t="s">
        <v>367</v>
      </c>
      <c r="B574" s="5"/>
      <c r="C574" s="5"/>
      <c r="D574" s="5"/>
      <c r="E574" s="5"/>
      <c r="F574" s="5"/>
      <c r="G574" s="5"/>
      <c r="H574" s="5"/>
      <c r="I574" s="5"/>
      <c r="J574" s="5"/>
      <c r="K574" s="108"/>
      <c r="L574" s="59" t="s">
        <v>192</v>
      </c>
      <c r="M574" s="108"/>
      <c r="N574" s="478"/>
      <c r="O574" s="102"/>
      <c r="P574" s="545"/>
      <c r="Q574" s="233"/>
      <c r="R574" s="335"/>
      <c r="S574" s="3"/>
      <c r="T574" s="3"/>
    </row>
    <row r="575" spans="1:20" ht="12.75">
      <c r="A575" s="17" t="s">
        <v>368</v>
      </c>
      <c r="B575" s="5"/>
      <c r="C575" s="5"/>
      <c r="D575" s="5"/>
      <c r="E575" s="5"/>
      <c r="F575" s="5"/>
      <c r="G575" s="5"/>
      <c r="H575" s="5"/>
      <c r="I575" s="5"/>
      <c r="J575" s="5">
        <v>760</v>
      </c>
      <c r="K575" s="50" t="s">
        <v>25</v>
      </c>
      <c r="L575" s="17" t="s">
        <v>107</v>
      </c>
      <c r="M575" s="136"/>
      <c r="N575" s="526"/>
      <c r="O575" s="121"/>
      <c r="P575" s="542"/>
      <c r="Q575" s="230"/>
      <c r="R575" s="330"/>
      <c r="S575" s="3"/>
      <c r="T575" s="3"/>
    </row>
    <row r="576" spans="1:20" ht="12.75">
      <c r="A576" s="17" t="s">
        <v>368</v>
      </c>
      <c r="B576" s="1">
        <v>1</v>
      </c>
      <c r="C576" s="1"/>
      <c r="D576" s="1">
        <v>3</v>
      </c>
      <c r="E576" s="1"/>
      <c r="F576" s="1"/>
      <c r="G576" s="1"/>
      <c r="H576" s="1"/>
      <c r="I576" s="1"/>
      <c r="J576" s="1">
        <v>760</v>
      </c>
      <c r="K576" s="76">
        <v>3</v>
      </c>
      <c r="L576" s="76" t="s">
        <v>0</v>
      </c>
      <c r="M576" s="76"/>
      <c r="N576" s="479">
        <f aca="true" t="shared" si="57" ref="N576:Q577">N577</f>
        <v>21250</v>
      </c>
      <c r="O576" s="211">
        <f t="shared" si="57"/>
        <v>68000</v>
      </c>
      <c r="P576" s="554">
        <f t="shared" si="57"/>
        <v>68000</v>
      </c>
      <c r="Q576" s="237">
        <f t="shared" si="57"/>
        <v>23750</v>
      </c>
      <c r="R576" s="347">
        <f aca="true" t="shared" si="58" ref="R576:R585">Q576/P576</f>
        <v>0.3492647058823529</v>
      </c>
      <c r="S576" s="3"/>
      <c r="T576" s="3"/>
    </row>
    <row r="577" spans="1:20" ht="12.75">
      <c r="A577" s="17" t="s">
        <v>368</v>
      </c>
      <c r="B577" s="1">
        <v>1</v>
      </c>
      <c r="C577" s="1"/>
      <c r="D577" s="1">
        <v>3</v>
      </c>
      <c r="E577" s="1"/>
      <c r="F577" s="1"/>
      <c r="G577" s="1"/>
      <c r="H577" s="1"/>
      <c r="I577" s="1"/>
      <c r="J577" s="1">
        <v>760</v>
      </c>
      <c r="K577" s="77">
        <v>32</v>
      </c>
      <c r="L577" s="78" t="s">
        <v>5</v>
      </c>
      <c r="M577" s="79"/>
      <c r="N577" s="480">
        <f t="shared" si="57"/>
        <v>21250</v>
      </c>
      <c r="O577" s="211">
        <f t="shared" si="57"/>
        <v>68000</v>
      </c>
      <c r="P577" s="555">
        <f t="shared" si="57"/>
        <v>68000</v>
      </c>
      <c r="Q577" s="281">
        <f t="shared" si="57"/>
        <v>23750</v>
      </c>
      <c r="R577" s="347">
        <f t="shared" si="58"/>
        <v>0.3492647058823529</v>
      </c>
      <c r="S577" s="3"/>
      <c r="T577" s="3"/>
    </row>
    <row r="578" spans="1:20" ht="12.75">
      <c r="A578" s="17" t="s">
        <v>368</v>
      </c>
      <c r="B578" s="1">
        <v>1</v>
      </c>
      <c r="C578" s="1"/>
      <c r="D578" s="1">
        <v>3</v>
      </c>
      <c r="E578" s="1"/>
      <c r="F578" s="1"/>
      <c r="G578" s="1"/>
      <c r="H578" s="1"/>
      <c r="I578" s="1"/>
      <c r="J578" s="1">
        <v>760</v>
      </c>
      <c r="K578" s="77">
        <v>323</v>
      </c>
      <c r="L578" s="78" t="s">
        <v>7</v>
      </c>
      <c r="M578" s="79"/>
      <c r="N578" s="480">
        <f>N579+N580+N581</f>
        <v>21250</v>
      </c>
      <c r="O578" s="211">
        <f>O579+O580+O581</f>
        <v>68000</v>
      </c>
      <c r="P578" s="555">
        <f>P579+P580+P581</f>
        <v>68000</v>
      </c>
      <c r="Q578" s="281">
        <f>Q579+Q580+Q581</f>
        <v>23750</v>
      </c>
      <c r="R578" s="347">
        <f t="shared" si="58"/>
        <v>0.3492647058823529</v>
      </c>
      <c r="S578" s="3"/>
      <c r="T578" s="3"/>
    </row>
    <row r="579" spans="1:20" ht="12.75">
      <c r="A579" s="17" t="s">
        <v>368</v>
      </c>
      <c r="B579" s="1">
        <v>1</v>
      </c>
      <c r="C579" s="1"/>
      <c r="D579" s="1">
        <v>3</v>
      </c>
      <c r="E579" s="1"/>
      <c r="F579" s="1"/>
      <c r="G579" s="1"/>
      <c r="H579" s="1"/>
      <c r="I579" s="1"/>
      <c r="J579" s="1">
        <v>760</v>
      </c>
      <c r="K579" s="77">
        <v>3234</v>
      </c>
      <c r="L579" s="77" t="s">
        <v>108</v>
      </c>
      <c r="M579" s="77"/>
      <c r="N579" s="485">
        <v>21250</v>
      </c>
      <c r="O579" s="211">
        <v>43000</v>
      </c>
      <c r="P579" s="555">
        <v>43000</v>
      </c>
      <c r="Q579" s="281">
        <v>21250</v>
      </c>
      <c r="R579" s="347">
        <f t="shared" si="58"/>
        <v>0.4941860465116279</v>
      </c>
      <c r="S579" s="3"/>
      <c r="T579" s="3"/>
    </row>
    <row r="580" spans="1:20" ht="12.75">
      <c r="A580" s="17" t="s">
        <v>368</v>
      </c>
      <c r="B580" s="1">
        <v>1</v>
      </c>
      <c r="C580" s="1"/>
      <c r="D580" s="1">
        <v>3</v>
      </c>
      <c r="E580" s="1"/>
      <c r="F580" s="1"/>
      <c r="G580" s="1"/>
      <c r="H580" s="1"/>
      <c r="I580" s="1"/>
      <c r="J580" s="1">
        <v>760</v>
      </c>
      <c r="K580" s="77">
        <v>3236</v>
      </c>
      <c r="L580" s="77" t="s">
        <v>109</v>
      </c>
      <c r="M580" s="77"/>
      <c r="N580" s="485">
        <v>0</v>
      </c>
      <c r="O580" s="211">
        <v>20000</v>
      </c>
      <c r="P580" s="555">
        <v>20000</v>
      </c>
      <c r="Q580" s="281">
        <v>2500</v>
      </c>
      <c r="R580" s="347">
        <f t="shared" si="58"/>
        <v>0.125</v>
      </c>
      <c r="S580" s="3"/>
      <c r="T580" s="3"/>
    </row>
    <row r="581" spans="1:20" ht="13.5" thickBot="1">
      <c r="A581" s="17" t="s">
        <v>368</v>
      </c>
      <c r="B581" s="1">
        <v>1</v>
      </c>
      <c r="C581" s="1"/>
      <c r="D581" s="1">
        <v>3</v>
      </c>
      <c r="E581" s="1"/>
      <c r="F581" s="1"/>
      <c r="G581" s="1"/>
      <c r="H581" s="1"/>
      <c r="I581" s="1"/>
      <c r="J581" s="1">
        <v>760</v>
      </c>
      <c r="K581" s="77">
        <v>3237</v>
      </c>
      <c r="L581" s="77" t="s">
        <v>110</v>
      </c>
      <c r="M581" s="77"/>
      <c r="N581" s="485">
        <v>0</v>
      </c>
      <c r="O581" s="211">
        <v>5000</v>
      </c>
      <c r="P581" s="555">
        <v>5000</v>
      </c>
      <c r="Q581" s="281">
        <v>0</v>
      </c>
      <c r="R581" s="347">
        <f t="shared" si="58"/>
        <v>0</v>
      </c>
      <c r="S581" s="3"/>
      <c r="T581" s="3"/>
    </row>
    <row r="582" spans="1:20" ht="12.75">
      <c r="A582" s="67"/>
      <c r="B582" s="8"/>
      <c r="C582" s="8"/>
      <c r="D582" s="8"/>
      <c r="E582" s="8"/>
      <c r="F582" s="8"/>
      <c r="G582" s="8"/>
      <c r="H582" s="8"/>
      <c r="I582" s="8"/>
      <c r="J582" s="8"/>
      <c r="K582" s="73"/>
      <c r="L582" s="73" t="s">
        <v>122</v>
      </c>
      <c r="M582" s="73"/>
      <c r="N582" s="477">
        <f>N576</f>
        <v>21250</v>
      </c>
      <c r="O582" s="300">
        <f>O576</f>
        <v>68000</v>
      </c>
      <c r="P582" s="553">
        <f>P576</f>
        <v>68000</v>
      </c>
      <c r="Q582" s="236">
        <f>Q576</f>
        <v>23750</v>
      </c>
      <c r="R582" s="346">
        <f t="shared" si="58"/>
        <v>0.3492647058823529</v>
      </c>
      <c r="S582" s="3"/>
      <c r="T582" s="3"/>
    </row>
    <row r="583" spans="1:20" ht="12.7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53"/>
      <c r="L583" s="658" t="s">
        <v>369</v>
      </c>
      <c r="M583" s="659"/>
      <c r="N583" s="474">
        <f>N582+N571+N542+N535+N526+N518+N507+N496+N487+N479+N465+N441+N433+N407+N390+N374+N367+N357+N347+N319+N304+N295+N279+N270+N261+N253+N238+N223+N216+N208</f>
        <v>2094886</v>
      </c>
      <c r="O583" s="293">
        <f>O582+O571+O542+O535+O526+O518+O507+O496+O487+O479+O465+O441+O433+O407+O390+O374+O367+O357+O347+O319+O304+O295+O279+O270+O261+O253+O238+O223+O216+O208</f>
        <v>9141000</v>
      </c>
      <c r="P583" s="546">
        <f>P582+P571+P542+P535+P526+P518+P507+P496+P487+P479+P465+P441+P433+P407+P390+P374+P367+P357+P347+P319+P304+P295+P279+P270+P261+P253+P238+P223+P216+P208</f>
        <v>7490180</v>
      </c>
      <c r="Q583" s="234">
        <f>Q582+Q571+Q542+Q535+Q526+Q518+Q507+Q496+Q487+Q479+Q465+Q441+Q433+Q407+Q390+Q374+Q367+Q357+Q347+Q319+Q304+Q295+Q279+Q270+Q261+Q253+Q238+Q223+Q216+Q208</f>
        <v>2227182</v>
      </c>
      <c r="R583" s="343">
        <f t="shared" si="58"/>
        <v>0.29734692624209297</v>
      </c>
      <c r="S583" s="3"/>
      <c r="T583" s="3"/>
    </row>
    <row r="584" spans="1:20" ht="12.7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5"/>
      <c r="L584" s="672" t="s">
        <v>370</v>
      </c>
      <c r="M584" s="673"/>
      <c r="N584" s="471">
        <f>N583</f>
        <v>2094886</v>
      </c>
      <c r="O584" s="295">
        <f>O583</f>
        <v>9141000</v>
      </c>
      <c r="P584" s="548">
        <f>P583</f>
        <v>7490180</v>
      </c>
      <c r="Q584" s="235">
        <f>Q583</f>
        <v>2227182</v>
      </c>
      <c r="R584" s="344">
        <f t="shared" si="58"/>
        <v>0.29734692624209297</v>
      </c>
      <c r="S584" s="3"/>
      <c r="T584" s="3"/>
    </row>
    <row r="585" spans="1:20" ht="21.75" customHeight="1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214"/>
      <c r="L585" s="706" t="s">
        <v>488</v>
      </c>
      <c r="M585" s="707"/>
      <c r="N585" s="527">
        <f>N584+N127+N100</f>
        <v>2548336</v>
      </c>
      <c r="O585" s="312">
        <f>O584+O127+O100</f>
        <v>10181750</v>
      </c>
      <c r="P585" s="570">
        <f>P584+P127+P100</f>
        <v>8534380</v>
      </c>
      <c r="Q585" s="245">
        <f>Q584+Q127+Q100</f>
        <v>2654940</v>
      </c>
      <c r="R585" s="362">
        <f t="shared" si="58"/>
        <v>0.31108762440856863</v>
      </c>
      <c r="S585" s="3"/>
      <c r="T585" s="3"/>
    </row>
    <row r="586" spans="1:20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447"/>
      <c r="O586" s="45"/>
      <c r="P586" s="4"/>
      <c r="Q586" s="315"/>
      <c r="R586" s="324"/>
      <c r="S586" s="3"/>
      <c r="T586" s="3"/>
    </row>
    <row r="587" spans="1:20" ht="22.5">
      <c r="A587" s="137"/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609" t="s">
        <v>601</v>
      </c>
      <c r="O587" s="610" t="s">
        <v>552</v>
      </c>
      <c r="P587" s="612" t="s">
        <v>604</v>
      </c>
      <c r="Q587" s="608" t="s">
        <v>603</v>
      </c>
      <c r="R587" s="611" t="s">
        <v>563</v>
      </c>
      <c r="S587" s="3"/>
      <c r="T587" s="3"/>
    </row>
    <row r="588" spans="1:20" ht="12.75">
      <c r="A588" s="137"/>
      <c r="B588" s="137"/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606">
        <v>1</v>
      </c>
      <c r="O588" s="419">
        <v>2</v>
      </c>
      <c r="P588" s="420">
        <v>3</v>
      </c>
      <c r="Q588" s="420">
        <v>4</v>
      </c>
      <c r="R588" s="607" t="s">
        <v>602</v>
      </c>
      <c r="S588" s="3"/>
      <c r="T588" s="3"/>
    </row>
    <row r="589" spans="1:20" ht="12.75">
      <c r="A589" s="137"/>
      <c r="B589" s="137"/>
      <c r="C589" s="137"/>
      <c r="D589" s="137"/>
      <c r="E589" s="137"/>
      <c r="F589" s="137"/>
      <c r="G589" s="137"/>
      <c r="H589" s="137"/>
      <c r="I589" s="137"/>
      <c r="J589" s="137"/>
      <c r="K589" s="138"/>
      <c r="L589" s="139"/>
      <c r="M589" s="140"/>
      <c r="N589" s="528"/>
      <c r="O589" s="405"/>
      <c r="P589" s="437"/>
      <c r="Q589" s="406"/>
      <c r="R589" s="418"/>
      <c r="S589" s="3"/>
      <c r="T589" s="3"/>
    </row>
    <row r="590" spans="1:20" ht="12.75">
      <c r="A590" s="141" t="s">
        <v>36</v>
      </c>
      <c r="B590" s="141"/>
      <c r="C590" s="137"/>
      <c r="D590" s="137"/>
      <c r="E590" s="137"/>
      <c r="F590" s="137"/>
      <c r="G590" s="137"/>
      <c r="H590" s="137"/>
      <c r="I590" s="137"/>
      <c r="J590" s="137"/>
      <c r="K590" s="140" t="s">
        <v>70</v>
      </c>
      <c r="L590" s="140"/>
      <c r="M590" s="140" t="s">
        <v>37</v>
      </c>
      <c r="N590" s="529">
        <f>N39+N51+N58+N74+N98+N125+N135-N199+N216+N223+N238+N270+N542</f>
        <v>975425</v>
      </c>
      <c r="O590" s="313">
        <f>O39+O51+O58+O74+O98+O125+O135-O199+O216+O223+O238+O270+O542</f>
        <v>2911250</v>
      </c>
      <c r="P590" s="571">
        <f>P39+P51+P58+P74+P98+P125+P135-P199+P216+P223+P238+P270+P542</f>
        <v>3193700</v>
      </c>
      <c r="Q590" s="571">
        <f>Q39+Q51+Q58+Q74+Q98+Q125+Q135-Q199+Q216+Q223+Q238+Q270+Q542</f>
        <v>1080623</v>
      </c>
      <c r="R590" s="363">
        <f>Q590/P590</f>
        <v>0.33836083539468326</v>
      </c>
      <c r="S590" s="3"/>
      <c r="T590" s="3"/>
    </row>
    <row r="591" spans="1:20" ht="12.75">
      <c r="A591" s="142" t="s">
        <v>226</v>
      </c>
      <c r="B591" s="143"/>
      <c r="C591" s="143"/>
      <c r="D591" s="143"/>
      <c r="E591" s="143"/>
      <c r="F591" s="143"/>
      <c r="G591" s="143"/>
      <c r="H591" s="143"/>
      <c r="I591" s="143"/>
      <c r="J591" s="143"/>
      <c r="K591" s="140" t="s">
        <v>70</v>
      </c>
      <c r="L591" s="140"/>
      <c r="M591" s="140" t="s">
        <v>38</v>
      </c>
      <c r="N591" s="529"/>
      <c r="O591" s="313"/>
      <c r="P591" s="571"/>
      <c r="Q591" s="571"/>
      <c r="R591" s="363"/>
      <c r="S591" s="3"/>
      <c r="T591" s="3"/>
    </row>
    <row r="592" spans="1:20" ht="12.75">
      <c r="A592" s="142" t="s">
        <v>509</v>
      </c>
      <c r="B592" s="143"/>
      <c r="C592" s="143"/>
      <c r="D592" s="143"/>
      <c r="E592" s="143"/>
      <c r="F592" s="143"/>
      <c r="G592" s="143"/>
      <c r="H592" s="143"/>
      <c r="I592" s="143"/>
      <c r="J592" s="143"/>
      <c r="K592" s="140" t="s">
        <v>70</v>
      </c>
      <c r="L592" s="140"/>
      <c r="M592" s="140" t="s">
        <v>39</v>
      </c>
      <c r="N592" s="529">
        <f>N279+N295+N526</f>
        <v>86250</v>
      </c>
      <c r="O592" s="313">
        <f>O279+O295+O526</f>
        <v>221500</v>
      </c>
      <c r="P592" s="571">
        <f>P279+P295+P526</f>
        <v>221500</v>
      </c>
      <c r="Q592" s="571">
        <f>Q279+Q295+Q526</f>
        <v>83875</v>
      </c>
      <c r="R592" s="363">
        <f aca="true" t="shared" si="59" ref="R592:R599">Q592/P592</f>
        <v>0.37866817155756205</v>
      </c>
      <c r="S592" s="3"/>
      <c r="T592" s="3"/>
    </row>
    <row r="593" spans="1:20" ht="12.75">
      <c r="A593" s="142" t="s">
        <v>510</v>
      </c>
      <c r="B593" s="143"/>
      <c r="C593" s="143"/>
      <c r="D593" s="143"/>
      <c r="E593" s="143"/>
      <c r="F593" s="143"/>
      <c r="G593" s="143"/>
      <c r="H593" s="143"/>
      <c r="I593" s="143"/>
      <c r="J593" s="143"/>
      <c r="K593" s="140" t="s">
        <v>70</v>
      </c>
      <c r="L593" s="140"/>
      <c r="M593" s="140" t="s">
        <v>40</v>
      </c>
      <c r="N593" s="529">
        <f>N199+N253+N261+N304+N433-N426-N427-N429-N430</f>
        <v>568230</v>
      </c>
      <c r="O593" s="313">
        <f>O199+O253+O261+O304+O433-O426-O427-O429-O430</f>
        <v>4237000</v>
      </c>
      <c r="P593" s="571">
        <f>P199+P253+P261+P304+P433-P426-P427-P429-P430</f>
        <v>2345400</v>
      </c>
      <c r="Q593" s="571">
        <f>Q199+Q253+Q261+Q304+Q433-Q426-Q427-Q429-Q430</f>
        <v>655604</v>
      </c>
      <c r="R593" s="363">
        <f t="shared" si="59"/>
        <v>0.2795275859128507</v>
      </c>
      <c r="S593" s="3"/>
      <c r="T593" s="3"/>
    </row>
    <row r="594" spans="1:20" ht="12.75">
      <c r="A594" s="142" t="s">
        <v>511</v>
      </c>
      <c r="B594" s="143"/>
      <c r="C594" s="143"/>
      <c r="D594" s="143"/>
      <c r="E594" s="143"/>
      <c r="F594" s="143"/>
      <c r="G594" s="143"/>
      <c r="H594" s="143"/>
      <c r="I594" s="143"/>
      <c r="J594" s="143"/>
      <c r="K594" s="140" t="s">
        <v>70</v>
      </c>
      <c r="L594" s="140"/>
      <c r="M594" s="140" t="s">
        <v>41</v>
      </c>
      <c r="N594" s="529">
        <f>N319+N347+N367+N390+N407</f>
        <v>260404</v>
      </c>
      <c r="O594" s="313">
        <f>O319+O347+O367+O390+O407</f>
        <v>746000</v>
      </c>
      <c r="P594" s="571">
        <f>P319+P347+P367+P390+P407</f>
        <v>825900</v>
      </c>
      <c r="Q594" s="571">
        <f>Q319+Q347+Q367+Q390+Q407</f>
        <v>295084</v>
      </c>
      <c r="R594" s="363">
        <f t="shared" si="59"/>
        <v>0.357287807240586</v>
      </c>
      <c r="S594" s="3"/>
      <c r="T594" s="3"/>
    </row>
    <row r="595" spans="1:20" ht="12.75">
      <c r="A595" s="142" t="s">
        <v>508</v>
      </c>
      <c r="B595" s="143"/>
      <c r="C595" s="143"/>
      <c r="D595" s="143"/>
      <c r="E595" s="143"/>
      <c r="F595" s="143"/>
      <c r="G595" s="143"/>
      <c r="H595" s="143"/>
      <c r="I595" s="143"/>
      <c r="J595" s="143"/>
      <c r="K595" s="140" t="s">
        <v>70</v>
      </c>
      <c r="L595" s="140"/>
      <c r="M595" s="140" t="s">
        <v>42</v>
      </c>
      <c r="N595" s="529">
        <f>N357+N374+N426+N427+N429+N430+N441+N465+N83</f>
        <v>258778</v>
      </c>
      <c r="O595" s="313">
        <f>O357+O374+O426+O427+O429+O430+O441+O465+O83</f>
        <v>1625000</v>
      </c>
      <c r="P595" s="571">
        <f>P357+P374+P426+P427+P429+P430+P441+P465+P83</f>
        <v>1395000</v>
      </c>
      <c r="Q595" s="571">
        <f>Q357+Q374+Q426+Q427+Q429+Q430+Q441+Q465+Q83</f>
        <v>286823</v>
      </c>
      <c r="R595" s="363">
        <f t="shared" si="59"/>
        <v>0.2056078853046595</v>
      </c>
      <c r="S595" s="3"/>
      <c r="T595" s="3"/>
    </row>
    <row r="596" spans="1:20" ht="12.75">
      <c r="A596" s="708" t="s">
        <v>512</v>
      </c>
      <c r="B596" s="708"/>
      <c r="C596" s="708"/>
      <c r="D596" s="708"/>
      <c r="E596" s="708"/>
      <c r="F596" s="708"/>
      <c r="G596" s="708"/>
      <c r="H596" s="708"/>
      <c r="I596" s="708"/>
      <c r="J596" s="709"/>
      <c r="K596" s="140" t="s">
        <v>70</v>
      </c>
      <c r="L596" s="140"/>
      <c r="M596" s="140" t="s">
        <v>43</v>
      </c>
      <c r="N596" s="529">
        <f>N582</f>
        <v>21250</v>
      </c>
      <c r="O596" s="313">
        <f>O582</f>
        <v>68000</v>
      </c>
      <c r="P596" s="571">
        <f>P582</f>
        <v>68000</v>
      </c>
      <c r="Q596" s="571">
        <f>Q582</f>
        <v>23750</v>
      </c>
      <c r="R596" s="363">
        <f t="shared" si="59"/>
        <v>0.3492647058823529</v>
      </c>
      <c r="S596" s="3"/>
      <c r="T596" s="3"/>
    </row>
    <row r="597" spans="1:20" ht="12.75">
      <c r="A597" s="701" t="s">
        <v>513</v>
      </c>
      <c r="B597" s="702"/>
      <c r="C597" s="702"/>
      <c r="D597" s="702"/>
      <c r="E597" s="702"/>
      <c r="F597" s="702"/>
      <c r="G597" s="702"/>
      <c r="H597" s="702"/>
      <c r="I597" s="702"/>
      <c r="J597" s="703"/>
      <c r="K597" s="140" t="s">
        <v>70</v>
      </c>
      <c r="L597" s="140"/>
      <c r="M597" s="140" t="s">
        <v>126</v>
      </c>
      <c r="N597" s="529">
        <f>N507+N518</f>
        <v>63000</v>
      </c>
      <c r="O597" s="313">
        <f>O507+O518</f>
        <v>152000</v>
      </c>
      <c r="P597" s="571">
        <f>P507+P518</f>
        <v>165000</v>
      </c>
      <c r="Q597" s="571">
        <f>Q507+Q518</f>
        <v>62000</v>
      </c>
      <c r="R597" s="363">
        <f t="shared" si="59"/>
        <v>0.37575757575757573</v>
      </c>
      <c r="S597" s="3"/>
      <c r="T597" s="3"/>
    </row>
    <row r="598" spans="1:20" ht="12.75">
      <c r="A598" s="137"/>
      <c r="B598" s="137"/>
      <c r="C598" s="137"/>
      <c r="D598" s="137"/>
      <c r="E598" s="137"/>
      <c r="F598" s="137"/>
      <c r="G598" s="137"/>
      <c r="H598" s="137"/>
      <c r="I598" s="137"/>
      <c r="J598" s="137"/>
      <c r="K598" s="140" t="s">
        <v>70</v>
      </c>
      <c r="L598" s="140"/>
      <c r="M598" s="140" t="s">
        <v>44</v>
      </c>
      <c r="N598" s="529">
        <f>N479+N487</f>
        <v>38270</v>
      </c>
      <c r="O598" s="313">
        <f>O479+O487</f>
        <v>101000</v>
      </c>
      <c r="P598" s="571">
        <f>P479+P487</f>
        <v>127000</v>
      </c>
      <c r="Q598" s="571">
        <f>Q479+Q487</f>
        <v>74516</v>
      </c>
      <c r="R598" s="363">
        <f t="shared" si="59"/>
        <v>0.5867401574803149</v>
      </c>
      <c r="S598" s="3"/>
      <c r="T598" s="3"/>
    </row>
    <row r="599" spans="1:20" ht="12.75">
      <c r="A599" s="137"/>
      <c r="B599" s="137"/>
      <c r="C599" s="137"/>
      <c r="D599" s="137"/>
      <c r="E599" s="137"/>
      <c r="F599" s="137"/>
      <c r="G599" s="137"/>
      <c r="H599" s="137"/>
      <c r="I599" s="137"/>
      <c r="J599" s="137"/>
      <c r="K599" s="140" t="s">
        <v>70</v>
      </c>
      <c r="L599" s="140"/>
      <c r="M599" s="140" t="s">
        <v>45</v>
      </c>
      <c r="N599" s="529">
        <f>N496+N535+N571</f>
        <v>276729</v>
      </c>
      <c r="O599" s="313">
        <f>O496+O535+O571</f>
        <v>120000</v>
      </c>
      <c r="P599" s="571">
        <f>P496+P535+P571</f>
        <v>192880</v>
      </c>
      <c r="Q599" s="571">
        <f>Q496+Q535+Q571</f>
        <v>92665</v>
      </c>
      <c r="R599" s="363">
        <f t="shared" si="59"/>
        <v>0.48042824554126917</v>
      </c>
      <c r="S599" s="3"/>
      <c r="T599" s="3"/>
    </row>
    <row r="600" spans="1:20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447">
        <f>SUM(N590:N599)</f>
        <v>2548336</v>
      </c>
      <c r="O600" s="249">
        <f>SUM(O590:O599)</f>
        <v>10181750</v>
      </c>
      <c r="P600" s="550">
        <f>SUM(P590:P599)</f>
        <v>8534380</v>
      </c>
      <c r="Q600" s="550">
        <f>SUM(Q590:Q599)</f>
        <v>2654940</v>
      </c>
      <c r="R600" s="324">
        <f>Q600/P600</f>
        <v>0.31108762440856863</v>
      </c>
      <c r="S600" s="3"/>
      <c r="T600" s="3"/>
    </row>
    <row r="601" spans="1:20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  <c r="T601" s="3"/>
    </row>
    <row r="602" spans="1:24" ht="12.75">
      <c r="A602" s="697" t="s">
        <v>590</v>
      </c>
      <c r="B602" s="697"/>
      <c r="C602" s="697"/>
      <c r="D602" s="697"/>
      <c r="E602" s="697"/>
      <c r="F602" s="697"/>
      <c r="G602" s="697"/>
      <c r="H602" s="697"/>
      <c r="I602" s="697"/>
      <c r="J602" s="429"/>
      <c r="K602" s="429"/>
      <c r="L602" s="429"/>
      <c r="M602" s="429"/>
      <c r="N602" s="429"/>
      <c r="O602" s="429"/>
      <c r="P602" s="429"/>
      <c r="Q602" s="429"/>
      <c r="R602" s="573"/>
      <c r="S602" s="573"/>
      <c r="T602" s="572"/>
      <c r="U602" s="386"/>
      <c r="V602" s="429"/>
      <c r="W602" s="429"/>
      <c r="X602" s="429"/>
    </row>
    <row r="603" spans="1:24" ht="12.75">
      <c r="A603" s="698" t="s">
        <v>597</v>
      </c>
      <c r="B603" s="698"/>
      <c r="C603" s="698"/>
      <c r="D603" s="698"/>
      <c r="E603" s="698"/>
      <c r="F603" s="698"/>
      <c r="G603" s="698"/>
      <c r="H603" s="698"/>
      <c r="I603" s="698"/>
      <c r="J603" s="698"/>
      <c r="K603" s="698"/>
      <c r="L603" s="698"/>
      <c r="M603" s="698"/>
      <c r="N603" s="698"/>
      <c r="O603" s="698"/>
      <c r="P603" s="698"/>
      <c r="Q603" s="698"/>
      <c r="R603" s="698"/>
      <c r="S603" s="698"/>
      <c r="T603" s="698"/>
      <c r="U603" s="698"/>
      <c r="V603" s="698"/>
      <c r="W603" s="698"/>
      <c r="X603" s="698"/>
    </row>
    <row r="604" spans="1:24" ht="12.75">
      <c r="A604" s="421"/>
      <c r="B604" s="421"/>
      <c r="C604" s="421"/>
      <c r="D604" s="421"/>
      <c r="E604" s="421"/>
      <c r="F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  <c r="R604" s="421"/>
      <c r="S604" s="421"/>
      <c r="T604" s="430"/>
      <c r="U604" s="421"/>
      <c r="V604" s="421"/>
      <c r="W604" s="421"/>
      <c r="X604" s="421"/>
    </row>
    <row r="605" spans="1:24" ht="12.75">
      <c r="A605" s="697" t="s">
        <v>569</v>
      </c>
      <c r="B605" s="697"/>
      <c r="C605" s="697"/>
      <c r="D605" s="697"/>
      <c r="E605" s="697"/>
      <c r="F605" s="697"/>
      <c r="G605" s="697"/>
      <c r="H605" s="697"/>
      <c r="I605" s="697"/>
      <c r="J605" s="697"/>
      <c r="K605" s="430"/>
      <c r="L605" s="430"/>
      <c r="M605" s="430"/>
      <c r="N605" s="430"/>
      <c r="O605" s="430"/>
      <c r="P605" s="430"/>
      <c r="Q605" s="430"/>
      <c r="R605" s="574"/>
      <c r="S605" s="574"/>
      <c r="T605" s="575"/>
      <c r="U605" s="423"/>
      <c r="V605" s="430"/>
      <c r="W605" s="430"/>
      <c r="X605" s="430"/>
    </row>
    <row r="606" spans="1:24" ht="12.75">
      <c r="A606" s="698" t="s">
        <v>598</v>
      </c>
      <c r="B606" s="698"/>
      <c r="C606" s="698"/>
      <c r="D606" s="698"/>
      <c r="E606" s="698"/>
      <c r="F606" s="698"/>
      <c r="G606" s="698"/>
      <c r="H606" s="698"/>
      <c r="I606" s="698"/>
      <c r="J606" s="698"/>
      <c r="K606" s="698"/>
      <c r="L606" s="698"/>
      <c r="M606" s="698"/>
      <c r="N606" s="698"/>
      <c r="O606" s="698"/>
      <c r="P606" s="698"/>
      <c r="Q606" s="698"/>
      <c r="R606" s="698"/>
      <c r="S606" s="698"/>
      <c r="T606" s="698"/>
      <c r="U606" s="698"/>
      <c r="V606" s="698"/>
      <c r="W606" s="698"/>
      <c r="X606" s="698"/>
    </row>
    <row r="607" spans="1:24" ht="12.75">
      <c r="A607" s="421"/>
      <c r="B607" s="421"/>
      <c r="C607" s="421"/>
      <c r="D607" s="421"/>
      <c r="E607" s="421"/>
      <c r="F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  <c r="R607" s="421"/>
      <c r="S607" s="421"/>
      <c r="T607" s="430"/>
      <c r="U607" s="421"/>
      <c r="V607" s="421"/>
      <c r="W607" s="421"/>
      <c r="X607" s="421"/>
    </row>
    <row r="608" spans="1:24" ht="12.75">
      <c r="A608" s="697" t="s">
        <v>570</v>
      </c>
      <c r="B608" s="697"/>
      <c r="C608" s="697"/>
      <c r="D608" s="697"/>
      <c r="E608" s="697"/>
      <c r="F608" s="697"/>
      <c r="G608" s="697"/>
      <c r="H608" s="697"/>
      <c r="I608" s="697"/>
      <c r="J608" s="697"/>
      <c r="K608" s="697"/>
      <c r="L608" s="430"/>
      <c r="M608" s="430"/>
      <c r="N608" s="430"/>
      <c r="O608" s="430"/>
      <c r="P608" s="430"/>
      <c r="Q608" s="430"/>
      <c r="R608" s="574"/>
      <c r="S608" s="574"/>
      <c r="T608" s="575"/>
      <c r="U608" s="423"/>
      <c r="V608" s="430"/>
      <c r="W608" s="430"/>
      <c r="X608" s="430"/>
    </row>
    <row r="609" spans="1:24" ht="12.75">
      <c r="A609" s="698" t="s">
        <v>596</v>
      </c>
      <c r="B609" s="698"/>
      <c r="C609" s="698"/>
      <c r="D609" s="698"/>
      <c r="E609" s="698"/>
      <c r="F609" s="698"/>
      <c r="G609" s="698"/>
      <c r="H609" s="698"/>
      <c r="I609" s="698"/>
      <c r="J609" s="698"/>
      <c r="K609" s="698"/>
      <c r="L609" s="698"/>
      <c r="M609" s="698"/>
      <c r="N609" s="698"/>
      <c r="O609" s="698"/>
      <c r="P609" s="698"/>
      <c r="Q609" s="698"/>
      <c r="R609" s="698"/>
      <c r="S609" s="698"/>
      <c r="T609" s="698"/>
      <c r="U609" s="698"/>
      <c r="V609" s="698"/>
      <c r="W609" s="698"/>
      <c r="X609" s="698"/>
    </row>
    <row r="610" spans="1:24" ht="12.75">
      <c r="A610" s="421"/>
      <c r="B610" s="421"/>
      <c r="C610" s="421"/>
      <c r="D610" s="421"/>
      <c r="E610" s="421"/>
      <c r="F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  <c r="R610" s="421"/>
      <c r="S610" s="421"/>
      <c r="T610" s="430"/>
      <c r="U610" s="421"/>
      <c r="V610" s="421"/>
      <c r="W610" s="421"/>
      <c r="X610" s="421"/>
    </row>
    <row r="611" spans="1:24" ht="12.75">
      <c r="A611" s="700" t="s">
        <v>591</v>
      </c>
      <c r="B611" s="700"/>
      <c r="C611" s="700"/>
      <c r="D611" s="700"/>
      <c r="E611" s="700"/>
      <c r="F611" s="700"/>
      <c r="G611" s="700"/>
      <c r="H611" s="700"/>
      <c r="I611" s="700"/>
      <c r="J611" s="700"/>
      <c r="K611" s="700"/>
      <c r="L611" s="700"/>
      <c r="M611" s="700"/>
      <c r="N611" s="700"/>
      <c r="O611" s="700"/>
      <c r="P611" s="700"/>
      <c r="Q611" s="700"/>
      <c r="R611" s="700"/>
      <c r="S611" s="700"/>
      <c r="T611" s="700"/>
      <c r="U611" s="700"/>
      <c r="V611" s="700"/>
      <c r="W611" s="700"/>
      <c r="X611" s="700"/>
    </row>
    <row r="612" spans="1:24" ht="12.75">
      <c r="A612" s="421" t="s">
        <v>606</v>
      </c>
      <c r="B612" s="430"/>
      <c r="C612" s="430"/>
      <c r="D612" s="430"/>
      <c r="E612" s="430"/>
      <c r="F612" s="430"/>
      <c r="G612" s="430"/>
      <c r="H612" s="430"/>
      <c r="I612" s="430"/>
      <c r="J612" s="430"/>
      <c r="K612" s="430"/>
      <c r="L612" s="430"/>
      <c r="M612" s="430"/>
      <c r="N612" s="430"/>
      <c r="O612" s="430"/>
      <c r="P612" s="430"/>
      <c r="Q612" s="430"/>
      <c r="R612" s="574"/>
      <c r="S612" s="574"/>
      <c r="T612" s="575"/>
      <c r="U612" s="423"/>
      <c r="V612" s="430"/>
      <c r="W612" s="430"/>
      <c r="X612" s="430"/>
    </row>
    <row r="613" spans="1:24" ht="12.75">
      <c r="A613" s="421"/>
      <c r="B613" s="430"/>
      <c r="C613" s="430"/>
      <c r="D613" s="430"/>
      <c r="E613" s="430"/>
      <c r="F613" s="430"/>
      <c r="G613" s="430"/>
      <c r="H613" s="430"/>
      <c r="I613" s="430"/>
      <c r="J613" s="430"/>
      <c r="K613" s="430"/>
      <c r="L613" s="430"/>
      <c r="M613" s="430"/>
      <c r="N613" s="430"/>
      <c r="O613" s="430"/>
      <c r="P613" s="430"/>
      <c r="Q613" s="430"/>
      <c r="R613" s="574"/>
      <c r="S613" s="574"/>
      <c r="T613" s="575"/>
      <c r="U613" s="423"/>
      <c r="V613" s="430"/>
      <c r="W613" s="430"/>
      <c r="X613" s="430"/>
    </row>
    <row r="614" spans="1:24" ht="14.25">
      <c r="A614" s="159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M614" s="572" t="s">
        <v>617</v>
      </c>
      <c r="N614" s="576"/>
      <c r="O614" s="576"/>
      <c r="P614" s="577"/>
      <c r="Q614" s="578"/>
      <c r="R614" s="579"/>
      <c r="S614" s="579"/>
      <c r="T614" s="580"/>
      <c r="U614" s="255"/>
      <c r="V614" s="581"/>
      <c r="W614" s="246"/>
      <c r="X614" s="425"/>
    </row>
    <row r="615" spans="1:24" ht="14.25">
      <c r="A615" s="159"/>
      <c r="B615" s="159"/>
      <c r="C615" s="159"/>
      <c r="D615" s="159"/>
      <c r="E615" s="159"/>
      <c r="F615" s="159"/>
      <c r="G615" s="159"/>
      <c r="H615" s="159"/>
      <c r="I615" s="159"/>
      <c r="J615" s="159"/>
      <c r="K615" s="159"/>
      <c r="L615" s="572"/>
      <c r="M615" s="576"/>
      <c r="N615" s="576"/>
      <c r="O615" s="576"/>
      <c r="P615" s="577"/>
      <c r="Q615" s="578"/>
      <c r="R615" s="579"/>
      <c r="S615" s="579"/>
      <c r="T615" s="580"/>
      <c r="U615" s="255"/>
      <c r="V615" s="581"/>
      <c r="W615" s="246"/>
      <c r="X615" s="582"/>
    </row>
    <row r="616" spans="1:24" ht="15">
      <c r="A616" s="159" t="s">
        <v>599</v>
      </c>
      <c r="B616" s="159"/>
      <c r="C616" s="159"/>
      <c r="D616" s="159"/>
      <c r="E616" s="159"/>
      <c r="F616" s="159"/>
      <c r="G616" s="159"/>
      <c r="H616" s="159"/>
      <c r="I616" s="159"/>
      <c r="J616" s="159"/>
      <c r="K616" s="159"/>
      <c r="L616" s="159"/>
      <c r="M616" s="576"/>
      <c r="N616" s="159"/>
      <c r="O616" s="159"/>
      <c r="P616" s="162"/>
      <c r="Q616" s="159"/>
      <c r="R616" s="432"/>
      <c r="S616" s="432"/>
      <c r="T616" s="431"/>
      <c r="U616" s="428"/>
      <c r="V616" s="581"/>
      <c r="W616" s="583"/>
      <c r="X616" s="584"/>
    </row>
    <row r="617" spans="1:24" ht="15">
      <c r="A617" s="159" t="s">
        <v>592</v>
      </c>
      <c r="B617" s="159"/>
      <c r="C617" s="159"/>
      <c r="D617" s="159"/>
      <c r="E617" s="159"/>
      <c r="F617" s="159"/>
      <c r="G617" s="159"/>
      <c r="H617" s="159"/>
      <c r="I617" s="159"/>
      <c r="J617" s="159"/>
      <c r="K617" s="159"/>
      <c r="L617" s="159"/>
      <c r="M617" s="576"/>
      <c r="N617" s="159"/>
      <c r="O617" s="159"/>
      <c r="P617" s="162"/>
      <c r="Q617" s="159"/>
      <c r="R617" s="432"/>
      <c r="S617" s="432"/>
      <c r="T617" s="431"/>
      <c r="U617" s="428"/>
      <c r="V617" s="581"/>
      <c r="W617" s="583"/>
      <c r="X617" s="584"/>
    </row>
    <row r="618" spans="1:24" ht="15">
      <c r="A618" s="159"/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576"/>
      <c r="N618" s="159"/>
      <c r="O618" s="159"/>
      <c r="P618" s="162"/>
      <c r="Q618" s="159"/>
      <c r="R618" s="432"/>
      <c r="S618" s="432"/>
      <c r="T618" s="431"/>
      <c r="U618" s="428"/>
      <c r="V618" s="581"/>
      <c r="W618" s="583"/>
      <c r="X618" s="584"/>
    </row>
    <row r="619" spans="1:24" ht="14.25">
      <c r="A619" s="696" t="s">
        <v>593</v>
      </c>
      <c r="B619" s="696"/>
      <c r="C619" s="696"/>
      <c r="D619" s="696"/>
      <c r="E619" s="696"/>
      <c r="F619" s="696"/>
      <c r="G619" s="696"/>
      <c r="H619" s="696"/>
      <c r="I619" s="696"/>
      <c r="J619" s="696"/>
      <c r="K619" s="696"/>
      <c r="L619" s="696"/>
      <c r="M619" s="696"/>
      <c r="N619" s="696"/>
      <c r="O619" s="696"/>
      <c r="P619" s="696"/>
      <c r="Q619" s="696"/>
      <c r="R619" s="696"/>
      <c r="S619" s="696"/>
      <c r="T619" s="696"/>
      <c r="U619" s="696"/>
      <c r="V619" s="696"/>
      <c r="W619" s="586"/>
      <c r="X619" s="587"/>
    </row>
    <row r="620" spans="1:24" ht="14.25">
      <c r="A620" s="696" t="s">
        <v>594</v>
      </c>
      <c r="B620" s="696"/>
      <c r="C620" s="696"/>
      <c r="D620" s="696"/>
      <c r="E620" s="696"/>
      <c r="F620" s="696"/>
      <c r="G620" s="696"/>
      <c r="H620" s="696"/>
      <c r="I620" s="696"/>
      <c r="J620" s="696"/>
      <c r="K620" s="696"/>
      <c r="L620" s="696"/>
      <c r="M620" s="696"/>
      <c r="N620" s="696"/>
      <c r="O620" s="696"/>
      <c r="P620" s="696"/>
      <c r="Q620" s="696"/>
      <c r="R620" s="696"/>
      <c r="S620" s="696"/>
      <c r="T620" s="696"/>
      <c r="U620" s="696"/>
      <c r="V620" s="696"/>
      <c r="W620" s="586"/>
      <c r="X620" s="588"/>
    </row>
    <row r="621" spans="1:24" ht="14.25">
      <c r="A621" s="696" t="s">
        <v>595</v>
      </c>
      <c r="B621" s="696"/>
      <c r="C621" s="696"/>
      <c r="D621" s="696"/>
      <c r="E621" s="696"/>
      <c r="F621" s="696"/>
      <c r="G621" s="696"/>
      <c r="H621" s="696"/>
      <c r="I621" s="696"/>
      <c r="J621" s="696"/>
      <c r="K621" s="696"/>
      <c r="L621" s="696"/>
      <c r="M621" s="696"/>
      <c r="N621" s="696"/>
      <c r="O621" s="696"/>
      <c r="P621" s="696"/>
      <c r="Q621" s="696"/>
      <c r="R621" s="696"/>
      <c r="S621" s="696"/>
      <c r="T621" s="696"/>
      <c r="U621" s="696"/>
      <c r="V621" s="696"/>
      <c r="W621" s="586"/>
      <c r="X621" s="589"/>
    </row>
    <row r="622" spans="1:24" ht="14.25">
      <c r="A622" s="154"/>
      <c r="B622" s="154"/>
      <c r="C622" s="154"/>
      <c r="D622" s="154"/>
      <c r="E622" s="154"/>
      <c r="F622" s="154"/>
      <c r="G622" s="154"/>
      <c r="H622" s="154"/>
      <c r="I622" s="154"/>
      <c r="J622" s="154"/>
      <c r="K622" s="154"/>
      <c r="L622" s="154"/>
      <c r="M622" s="590"/>
      <c r="N622" s="154"/>
      <c r="O622" s="154"/>
      <c r="P622" s="426"/>
      <c r="R622" s="432"/>
      <c r="S622" s="432"/>
      <c r="T622" s="431"/>
      <c r="U622" s="154"/>
      <c r="V622" s="154"/>
      <c r="W622" s="586"/>
      <c r="X622" s="589"/>
    </row>
    <row r="623" spans="1:24" ht="14.25">
      <c r="A623" s="154" t="s">
        <v>620</v>
      </c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590"/>
      <c r="N623" s="154"/>
      <c r="O623" s="154"/>
      <c r="P623" s="426"/>
      <c r="R623" s="432"/>
      <c r="S623" s="432"/>
      <c r="T623" s="431"/>
      <c r="U623" s="154"/>
      <c r="V623" s="154"/>
      <c r="W623" s="586"/>
      <c r="X623" s="589"/>
    </row>
    <row r="624" spans="1:24" ht="15">
      <c r="A624" s="154" t="s">
        <v>555</v>
      </c>
      <c r="B624" s="154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590"/>
      <c r="N624" s="154"/>
      <c r="O624" s="154"/>
      <c r="P624" s="426"/>
      <c r="R624" s="432"/>
      <c r="S624" s="432"/>
      <c r="T624" s="431"/>
      <c r="U624" s="154"/>
      <c r="V624" s="154"/>
      <c r="W624" s="591"/>
      <c r="X624" s="592"/>
    </row>
    <row r="625" spans="1:24" ht="15">
      <c r="A625" s="699" t="s">
        <v>619</v>
      </c>
      <c r="B625" s="699"/>
      <c r="C625" s="699"/>
      <c r="D625" s="699"/>
      <c r="E625" s="699"/>
      <c r="F625" s="699"/>
      <c r="G625" s="699"/>
      <c r="H625" s="699"/>
      <c r="I625" s="699"/>
      <c r="J625" s="154"/>
      <c r="K625" s="154"/>
      <c r="L625" s="154"/>
      <c r="M625" s="590"/>
      <c r="N625" s="154"/>
      <c r="O625" s="154"/>
      <c r="P625" s="426"/>
      <c r="R625" s="432"/>
      <c r="S625" s="432"/>
      <c r="T625" s="431"/>
      <c r="U625" s="386"/>
      <c r="V625" s="386"/>
      <c r="W625" s="593"/>
      <c r="X625" s="594"/>
    </row>
    <row r="626" spans="1:24" ht="15">
      <c r="A626" s="159"/>
      <c r="B626" s="159"/>
      <c r="C626" s="159"/>
      <c r="D626" s="159"/>
      <c r="E626" s="159"/>
      <c r="F626" s="159"/>
      <c r="G626" s="159"/>
      <c r="H626" s="159"/>
      <c r="I626" s="159"/>
      <c r="J626" s="159"/>
      <c r="K626" s="159"/>
      <c r="L626" s="159"/>
      <c r="M626" s="576"/>
      <c r="N626" s="159"/>
      <c r="O626" s="159"/>
      <c r="P626" s="162"/>
      <c r="Q626" s="159"/>
      <c r="R626" s="432"/>
      <c r="S626" s="432"/>
      <c r="T626" s="431"/>
      <c r="U626" s="428"/>
      <c r="V626" s="595"/>
      <c r="W626" s="596"/>
      <c r="X626" s="594"/>
    </row>
    <row r="627" spans="1:24" ht="15">
      <c r="A627" s="159"/>
      <c r="B627" s="159"/>
      <c r="C627" s="159"/>
      <c r="D627" s="159"/>
      <c r="E627" s="159"/>
      <c r="F627" s="159"/>
      <c r="G627" s="159"/>
      <c r="H627" s="159"/>
      <c r="I627" s="159"/>
      <c r="J627" s="159"/>
      <c r="K627" s="159"/>
      <c r="L627" s="159"/>
      <c r="M627" s="576"/>
      <c r="N627" s="159"/>
      <c r="O627" s="597"/>
      <c r="P627" s="162"/>
      <c r="Q627" s="597"/>
      <c r="R627" s="598"/>
      <c r="S627" s="598"/>
      <c r="T627" s="599"/>
      <c r="U627" s="426"/>
      <c r="V627" s="247"/>
      <c r="W627" s="247"/>
      <c r="X627" s="600"/>
    </row>
    <row r="628" spans="1:20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601"/>
      <c r="P628" s="4"/>
      <c r="Q628" s="315"/>
      <c r="R628" s="439"/>
      <c r="S628" s="439"/>
      <c r="T628" s="3"/>
    </row>
    <row r="629" spans="1:20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601"/>
      <c r="P629" s="4"/>
      <c r="Q629" s="315"/>
      <c r="R629" s="439"/>
      <c r="S629" s="439"/>
      <c r="T629" s="3"/>
    </row>
    <row r="630" spans="1:20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601"/>
      <c r="P630" s="4"/>
      <c r="Q630" s="315"/>
      <c r="R630" s="439"/>
      <c r="S630" s="439"/>
      <c r="T630" s="3"/>
    </row>
    <row r="631" spans="1:20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601"/>
      <c r="P631" s="4"/>
      <c r="Q631" s="315"/>
      <c r="R631" s="439"/>
      <c r="S631" s="439"/>
      <c r="T631" s="3"/>
    </row>
    <row r="632" spans="1:20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601"/>
      <c r="P632" s="4"/>
      <c r="Q632" s="315"/>
      <c r="R632" s="439"/>
      <c r="S632" s="439"/>
      <c r="T632" s="3"/>
    </row>
    <row r="633" spans="1:20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601"/>
      <c r="P633" s="4"/>
      <c r="Q633" s="315"/>
      <c r="R633" s="439"/>
      <c r="S633" s="439"/>
      <c r="T633" s="144"/>
    </row>
    <row r="634" spans="1:20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601"/>
      <c r="P634" s="4"/>
      <c r="Q634" s="315"/>
      <c r="R634" s="439"/>
      <c r="S634" s="439"/>
      <c r="T634" s="3"/>
    </row>
    <row r="635" spans="1:20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601"/>
      <c r="P635" s="4"/>
      <c r="Q635" s="315"/>
      <c r="R635" s="439"/>
      <c r="S635" s="439"/>
      <c r="T635" s="3"/>
    </row>
    <row r="636" spans="1:20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601"/>
      <c r="P636" s="4"/>
      <c r="Q636" s="315"/>
      <c r="R636" s="439"/>
      <c r="S636" s="439"/>
      <c r="T636" s="3"/>
    </row>
    <row r="637" spans="1:20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601"/>
      <c r="P637" s="4"/>
      <c r="Q637" s="315"/>
      <c r="R637" s="439"/>
      <c r="S637" s="439"/>
      <c r="T637" s="3"/>
    </row>
    <row r="638" spans="1:20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601"/>
      <c r="P638" s="4"/>
      <c r="Q638" s="315"/>
      <c r="R638" s="439"/>
      <c r="S638" s="439"/>
      <c r="T638" s="3"/>
    </row>
    <row r="639" spans="1:20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601"/>
      <c r="P639" s="4"/>
      <c r="Q639" s="315"/>
      <c r="R639" s="439"/>
      <c r="S639" s="439"/>
      <c r="T639" s="3"/>
    </row>
    <row r="640" spans="1:20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601"/>
      <c r="P640" s="4"/>
      <c r="Q640" s="315"/>
      <c r="R640" s="439"/>
      <c r="S640" s="439"/>
      <c r="T640" s="3"/>
    </row>
    <row r="641" spans="19:20" ht="12.75">
      <c r="S641" s="3"/>
      <c r="T641" s="3"/>
    </row>
    <row r="642" spans="19:20" ht="12.75">
      <c r="S642" s="3"/>
      <c r="T642" s="3"/>
    </row>
    <row r="643" spans="19:20" ht="12.75">
      <c r="S643" s="3"/>
      <c r="T643" s="3"/>
    </row>
    <row r="644" spans="19:20" ht="12.75">
      <c r="S644" s="3"/>
      <c r="T644" s="3"/>
    </row>
    <row r="645" spans="19:20" ht="12.75">
      <c r="S645" s="3"/>
      <c r="T645" s="3"/>
    </row>
    <row r="646" spans="19:20" ht="12.75">
      <c r="S646" s="3"/>
      <c r="T646" s="3"/>
    </row>
    <row r="647" spans="19:20" ht="12.75">
      <c r="S647" s="3"/>
      <c r="T647" s="3"/>
    </row>
    <row r="648" spans="19:20" ht="12.75">
      <c r="S648" s="3"/>
      <c r="T648" s="3"/>
    </row>
    <row r="649" spans="19:20" ht="12.75">
      <c r="S649" s="3"/>
      <c r="T649" s="3"/>
    </row>
    <row r="650" spans="19:20" ht="12.75">
      <c r="S650" s="3"/>
      <c r="T650" s="3"/>
    </row>
    <row r="651" spans="19:20" ht="12.75">
      <c r="S651" s="3"/>
      <c r="T651" s="3"/>
    </row>
    <row r="652" spans="19:20" ht="12.75">
      <c r="S652" s="3"/>
      <c r="T652" s="3"/>
    </row>
    <row r="653" spans="19:20" ht="12.75">
      <c r="S653" s="3"/>
      <c r="T653" s="3"/>
    </row>
    <row r="654" spans="19:20" ht="12.75">
      <c r="S654" s="3"/>
      <c r="T654" s="3"/>
    </row>
    <row r="655" spans="19:20" ht="12.75">
      <c r="S655" s="3"/>
      <c r="T655" s="3"/>
    </row>
    <row r="656" spans="19:20" ht="12.75">
      <c r="S656" s="3"/>
      <c r="T656" s="3"/>
    </row>
    <row r="657" spans="19:20" ht="12.75">
      <c r="S657" s="3"/>
      <c r="T657" s="3"/>
    </row>
    <row r="658" spans="19:20" ht="12.75">
      <c r="S658" s="3"/>
      <c r="T658" s="3"/>
    </row>
    <row r="659" spans="19:20" ht="12.75">
      <c r="S659" s="3"/>
      <c r="T659" s="3"/>
    </row>
    <row r="660" spans="19:20" ht="12.75">
      <c r="S660" s="3"/>
      <c r="T660" s="3"/>
    </row>
    <row r="661" spans="19:20" ht="12.75">
      <c r="S661" s="3"/>
      <c r="T661" s="3"/>
    </row>
    <row r="662" spans="19:20" ht="12.75">
      <c r="S662" s="3"/>
      <c r="T662" s="3"/>
    </row>
    <row r="663" spans="19:20" ht="12.75">
      <c r="S663" s="3"/>
      <c r="T663" s="3"/>
    </row>
    <row r="664" spans="19:20" ht="12.75">
      <c r="S664" s="3"/>
      <c r="T664" s="3"/>
    </row>
    <row r="665" spans="19:20" ht="12.75">
      <c r="S665" s="3"/>
      <c r="T665" s="3"/>
    </row>
    <row r="666" spans="19:20" ht="12.75">
      <c r="S666" s="3"/>
      <c r="T666" s="3"/>
    </row>
    <row r="667" spans="19:20" ht="12.75">
      <c r="S667" s="3"/>
      <c r="T667" s="3"/>
    </row>
    <row r="668" spans="19:20" ht="12.75">
      <c r="S668" s="3"/>
      <c r="T668" s="3"/>
    </row>
    <row r="669" spans="19:20" ht="12.75">
      <c r="S669" s="3"/>
      <c r="T669" s="3"/>
    </row>
    <row r="670" spans="19:20" ht="12.75">
      <c r="S670" s="3"/>
      <c r="T670" s="3"/>
    </row>
    <row r="671" spans="19:20" ht="12.75">
      <c r="S671" s="3"/>
      <c r="T671" s="3"/>
    </row>
    <row r="672" spans="19:20" ht="12.75">
      <c r="S672" s="3"/>
      <c r="T672" s="3"/>
    </row>
    <row r="673" spans="19:20" ht="12.75">
      <c r="S673" s="3"/>
      <c r="T673" s="3"/>
    </row>
    <row r="674" spans="19:20" ht="12.75">
      <c r="S674" s="3"/>
      <c r="T674" s="3"/>
    </row>
    <row r="675" spans="19:20" ht="12.75">
      <c r="S675" s="3"/>
      <c r="T675" s="3"/>
    </row>
    <row r="676" spans="19:20" ht="12.75">
      <c r="S676" s="3"/>
      <c r="T676" s="3"/>
    </row>
    <row r="677" spans="19:20" ht="12.75">
      <c r="S677" s="3"/>
      <c r="T677" s="3"/>
    </row>
    <row r="678" spans="19:20" ht="12.75">
      <c r="S678" s="3"/>
      <c r="T678" s="3"/>
    </row>
    <row r="679" spans="19:20" ht="12.75">
      <c r="S679" s="3"/>
      <c r="T679" s="3"/>
    </row>
    <row r="680" spans="19:20" ht="12.75">
      <c r="S680" s="3"/>
      <c r="T680" s="3"/>
    </row>
    <row r="681" spans="19:20" ht="12.75">
      <c r="S681" s="3"/>
      <c r="T681" s="3"/>
    </row>
    <row r="682" spans="19:20" ht="12.75">
      <c r="S682" s="3"/>
      <c r="T682" s="3"/>
    </row>
    <row r="683" spans="19:20" ht="12.75">
      <c r="S683" s="3"/>
      <c r="T683" s="3"/>
    </row>
    <row r="684" spans="19:20" ht="12.75">
      <c r="S684" s="3"/>
      <c r="T684" s="3"/>
    </row>
    <row r="685" spans="19:20" ht="12.75">
      <c r="S685" s="3"/>
      <c r="T685" s="3"/>
    </row>
    <row r="686" spans="19:20" ht="12.75">
      <c r="S686" s="3"/>
      <c r="T686" s="3"/>
    </row>
    <row r="687" spans="19:20" ht="12.75">
      <c r="S687" s="3"/>
      <c r="T687" s="3"/>
    </row>
    <row r="688" spans="19:20" ht="12.75">
      <c r="S688" s="3"/>
      <c r="T688" s="3"/>
    </row>
    <row r="689" spans="19:20" ht="12.75">
      <c r="S689" s="3"/>
      <c r="T689" s="3"/>
    </row>
    <row r="690" spans="19:20" ht="12.75">
      <c r="S690" s="3"/>
      <c r="T690" s="3"/>
    </row>
    <row r="691" spans="19:20" ht="12.75">
      <c r="S691" s="3"/>
      <c r="T691" s="3"/>
    </row>
    <row r="692" spans="19:20" ht="12.75">
      <c r="S692" s="3"/>
      <c r="T692" s="3"/>
    </row>
    <row r="693" spans="19:20" ht="12.75">
      <c r="S693" s="3"/>
      <c r="T693" s="3"/>
    </row>
    <row r="694" spans="19:20" ht="12.75">
      <c r="S694" s="3"/>
      <c r="T694" s="3"/>
    </row>
    <row r="695" spans="19:20" ht="12.75">
      <c r="S695" s="3"/>
      <c r="T695" s="3"/>
    </row>
    <row r="696" spans="19:20" ht="12.75">
      <c r="S696" s="3"/>
      <c r="T696" s="3"/>
    </row>
    <row r="697" spans="19:20" ht="12.75">
      <c r="S697" s="3"/>
      <c r="T697" s="3"/>
    </row>
    <row r="698" spans="19:20" ht="12.75">
      <c r="S698" s="3"/>
      <c r="T698" s="3"/>
    </row>
  </sheetData>
  <sheetProtection/>
  <mergeCells count="162">
    <mergeCell ref="L584:M584"/>
    <mergeCell ref="A621:V621"/>
    <mergeCell ref="A2:R2"/>
    <mergeCell ref="A597:J597"/>
    <mergeCell ref="L509:M509"/>
    <mergeCell ref="L517:M517"/>
    <mergeCell ref="L585:M585"/>
    <mergeCell ref="A596:J596"/>
    <mergeCell ref="A4:K4"/>
    <mergeCell ref="L473:M473"/>
    <mergeCell ref="L544:M544"/>
    <mergeCell ref="A602:I602"/>
    <mergeCell ref="A603:X603"/>
    <mergeCell ref="A605:J605"/>
    <mergeCell ref="A606:X606"/>
    <mergeCell ref="A625:I625"/>
    <mergeCell ref="A608:K608"/>
    <mergeCell ref="A609:X609"/>
    <mergeCell ref="A611:X611"/>
    <mergeCell ref="A619:V619"/>
    <mergeCell ref="A620:V620"/>
    <mergeCell ref="L573:M573"/>
    <mergeCell ref="L583:M583"/>
    <mergeCell ref="L407:M407"/>
    <mergeCell ref="L435:M435"/>
    <mergeCell ref="L426:M426"/>
    <mergeCell ref="L427:M427"/>
    <mergeCell ref="L430:M430"/>
    <mergeCell ref="L409:M409"/>
    <mergeCell ref="L411:M411"/>
    <mergeCell ref="L504:M504"/>
    <mergeCell ref="L455:M455"/>
    <mergeCell ref="L481:M481"/>
    <mergeCell ref="L328:M328"/>
    <mergeCell ref="L393:M393"/>
    <mergeCell ref="L396:M396"/>
    <mergeCell ref="L392:M392"/>
    <mergeCell ref="L400:M400"/>
    <mergeCell ref="L489:M489"/>
    <mergeCell ref="L498:M498"/>
    <mergeCell ref="L369:M369"/>
    <mergeCell ref="L349:M349"/>
    <mergeCell ref="L357:M357"/>
    <mergeCell ref="L327:M327"/>
    <mergeCell ref="L329:M329"/>
    <mergeCell ref="L331:M331"/>
    <mergeCell ref="L332:M332"/>
    <mergeCell ref="L458:M458"/>
    <mergeCell ref="L267:M267"/>
    <mergeCell ref="L258:M258"/>
    <mergeCell ref="L253:M253"/>
    <mergeCell ref="L321:M321"/>
    <mergeCell ref="L273:M273"/>
    <mergeCell ref="L277:M277"/>
    <mergeCell ref="L269:M269"/>
    <mergeCell ref="L270:M270"/>
    <mergeCell ref="L292:M292"/>
    <mergeCell ref="L293:M293"/>
    <mergeCell ref="L268:M268"/>
    <mergeCell ref="L229:M229"/>
    <mergeCell ref="L230:M230"/>
    <mergeCell ref="L235:M235"/>
    <mergeCell ref="L236:M236"/>
    <mergeCell ref="L243:M243"/>
    <mergeCell ref="L244:M244"/>
    <mergeCell ref="L237:M237"/>
    <mergeCell ref="L240:M240"/>
    <mergeCell ref="L261:M261"/>
    <mergeCell ref="L24:M24"/>
    <mergeCell ref="L21:M21"/>
    <mergeCell ref="L135:M135"/>
    <mergeCell ref="L58:M58"/>
    <mergeCell ref="L64:M64"/>
    <mergeCell ref="L76:M76"/>
    <mergeCell ref="L63:M63"/>
    <mergeCell ref="L78:M78"/>
    <mergeCell ref="L65:M65"/>
    <mergeCell ref="L73:M73"/>
    <mergeCell ref="L91:M91"/>
    <mergeCell ref="L108:M108"/>
    <mergeCell ref="L136:M136"/>
    <mergeCell ref="L115:M115"/>
    <mergeCell ref="L119:M119"/>
    <mergeCell ref="L123:M123"/>
    <mergeCell ref="L100:M100"/>
    <mergeCell ref="L66:M66"/>
    <mergeCell ref="C11:I11"/>
    <mergeCell ref="L42:M42"/>
    <mergeCell ref="L56:M56"/>
    <mergeCell ref="L57:M57"/>
    <mergeCell ref="L26:M26"/>
    <mergeCell ref="L30:M30"/>
    <mergeCell ref="L33:M33"/>
    <mergeCell ref="L48:M48"/>
    <mergeCell ref="L43:M43"/>
    <mergeCell ref="L47:M47"/>
    <mergeCell ref="P42:R42"/>
    <mergeCell ref="L53:M53"/>
    <mergeCell ref="L62:M62"/>
    <mergeCell ref="L59:M59"/>
    <mergeCell ref="L44:M44"/>
    <mergeCell ref="L49:M49"/>
    <mergeCell ref="L45:M45"/>
    <mergeCell ref="L276:M276"/>
    <mergeCell ref="L467:M467"/>
    <mergeCell ref="L278:M278"/>
    <mergeCell ref="L294:M294"/>
    <mergeCell ref="L302:M302"/>
    <mergeCell ref="L319:M319"/>
    <mergeCell ref="L297:M297"/>
    <mergeCell ref="L291:M291"/>
    <mergeCell ref="L322:M322"/>
    <mergeCell ref="L359:M359"/>
    <mergeCell ref="L77:M77"/>
    <mergeCell ref="L215:M215"/>
    <mergeCell ref="L149:M149"/>
    <mergeCell ref="L150:M150"/>
    <mergeCell ref="L109:M109"/>
    <mergeCell ref="L147:M147"/>
    <mergeCell ref="L144:M144"/>
    <mergeCell ref="L126:M126"/>
    <mergeCell ref="L142:M142"/>
    <mergeCell ref="L86:M86"/>
    <mergeCell ref="L81:M81"/>
    <mergeCell ref="L84:M84"/>
    <mergeCell ref="L82:M82"/>
    <mergeCell ref="L79:M79"/>
    <mergeCell ref="L169:M169"/>
    <mergeCell ref="L127:M127"/>
    <mergeCell ref="L80:M80"/>
    <mergeCell ref="L93:M93"/>
    <mergeCell ref="L94:M94"/>
    <mergeCell ref="L137:M137"/>
    <mergeCell ref="L245:M245"/>
    <mergeCell ref="L102:M102"/>
    <mergeCell ref="L104:M104"/>
    <mergeCell ref="L210:M210"/>
    <mergeCell ref="L151:M151"/>
    <mergeCell ref="L232:M232"/>
    <mergeCell ref="L231:M231"/>
    <mergeCell ref="L138:M138"/>
    <mergeCell ref="L141:M141"/>
    <mergeCell ref="L67:M67"/>
    <mergeCell ref="L68:M68"/>
    <mergeCell ref="L70:M70"/>
    <mergeCell ref="L69:M69"/>
    <mergeCell ref="L96:M96"/>
    <mergeCell ref="L221:M221"/>
    <mergeCell ref="L174:M174"/>
    <mergeCell ref="L145:M145"/>
    <mergeCell ref="L97:M97"/>
    <mergeCell ref="L71:M71"/>
    <mergeCell ref="L255:M255"/>
    <mergeCell ref="L260:M260"/>
    <mergeCell ref="L259:M259"/>
    <mergeCell ref="L290:M290"/>
    <mergeCell ref="L282:M282"/>
    <mergeCell ref="L502:M502"/>
    <mergeCell ref="L483:M483"/>
    <mergeCell ref="L279:M279"/>
    <mergeCell ref="L256:M256"/>
    <mergeCell ref="L288:M28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2016-08-25T05:46:59Z</cp:lastPrinted>
  <dcterms:created xsi:type="dcterms:W3CDTF">2014-12-01T12:56:38Z</dcterms:created>
  <dcterms:modified xsi:type="dcterms:W3CDTF">2016-10-16T06:52:03Z</dcterms:modified>
  <cp:category/>
  <cp:version/>
  <cp:contentType/>
  <cp:contentStatus/>
</cp:coreProperties>
</file>