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'List1'!$A$1:$T$165</definedName>
    <definedName name="_xlnm.Print_Area" localSheetId="1">'List2'!$A$1:$X$644</definedName>
    <definedName name="_xlnm.Print_Area" localSheetId="2">'List3'!$A$1:$K$9</definedName>
  </definedNames>
  <calcPr fullCalcOnLoad="1"/>
</workbook>
</file>

<file path=xl/sharedStrings.xml><?xml version="1.0" encoding="utf-8"?>
<sst xmlns="http://schemas.openxmlformats.org/spreadsheetml/2006/main" count="1401" uniqueCount="712">
  <si>
    <t>Šifra izvora</t>
  </si>
  <si>
    <t>Br.konta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</si>
  <si>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</si>
  <si>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</si>
  <si>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</si>
  <si>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</si>
  <si>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</si>
  <si>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</si>
  <si>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</si>
  <si>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</si>
  <si>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</si>
  <si>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</si>
  <si>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</si>
  <si>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</si>
  <si>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</si>
  <si>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</si>
  <si>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</si>
  <si>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</si>
  <si>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</si>
  <si>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</si>
  <si>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</si>
  <si>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</si>
  <si>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</si>
  <si>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</si>
  <si>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</si>
  <si>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</si>
  <si>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</si>
  <si>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</si>
  <si>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</si>
  <si>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</si>
  <si>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</si>
  <si>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</si>
  <si>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</si>
  <si>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</si>
  <si>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</si>
  <si>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</si>
  <si>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</si>
  <si>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</si>
  <si>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</si>
  <si>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</si>
  <si>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</si>
  <si>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</si>
  <si>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</si>
  <si>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</si>
  <si>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</si>
  <si>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</si>
  <si>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</si>
  <si>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</si>
  <si>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</si>
  <si>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</si>
  <si>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</si>
  <si>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</si>
  <si>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</si>
  <si>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</si>
  <si>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</si>
  <si>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</si>
  <si>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</si>
  <si>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</si>
  <si>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</si>
  <si>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</si>
  <si>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</si>
  <si>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</si>
  <si>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Dodatna ulaganja na građevin.objektima</t>
  </si>
  <si>
    <t>Primici od financijske imovine i zaduživanja</t>
  </si>
  <si>
    <t>Primici od zaduživanja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</si>
  <si>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</si>
  <si>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</si>
  <si>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</si>
  <si>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</si>
  <si>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</si>
  <si>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</si>
  <si>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</si>
  <si>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</si>
  <si>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</si>
  <si>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</si>
  <si>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</si>
  <si>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</si>
  <si>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</si>
  <si>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</si>
  <si>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</si>
  <si>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</si>
  <si>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</si>
  <si>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</si>
  <si>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</si>
  <si>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</si>
  <si>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</si>
  <si>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</si>
  <si>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</si>
  <si>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</si>
  <si>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</si>
  <si>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Rashodi za materijal i energiju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</si>
  <si>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</si>
  <si>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</si>
  <si>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</si>
  <si>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</si>
  <si>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</si>
  <si>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</si>
  <si>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</si>
  <si>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</si>
  <si>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</si>
  <si>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</si>
  <si>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</si>
  <si>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</si>
  <si>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</si>
  <si>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</si>
  <si>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</si>
  <si>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</si>
  <si>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</si>
  <si>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</si>
  <si>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</si>
  <si>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</si>
  <si>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</si>
  <si>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</si>
  <si>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</si>
  <si>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</si>
  <si>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</si>
  <si>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</si>
  <si>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</si>
  <si>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</si>
  <si>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</si>
  <si>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</si>
  <si>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</si>
  <si>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</si>
  <si>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</si>
  <si>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</si>
  <si>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</si>
  <si>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</si>
  <si>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</si>
  <si>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</si>
  <si>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</si>
  <si>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</si>
  <si>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</si>
  <si>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</si>
  <si>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</si>
  <si>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</si>
  <si>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>Tekuća zaliha proračuna</t>
  </si>
  <si>
    <t>Nabava dugotrajne imovine</t>
  </si>
  <si>
    <t>Tekući projekt:</t>
  </si>
  <si>
    <t>Prostorno planiranje</t>
  </si>
  <si>
    <t>VATROGASTVO I CIVILNA ZAŠTITA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</si>
  <si>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</si>
  <si>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</si>
  <si>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</si>
  <si>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</si>
  <si>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cesta i drugih javnih površina</t>
  </si>
  <si>
    <t xml:space="preserve">Aktivnost :  </t>
  </si>
  <si>
    <t xml:space="preserve">Aktivnosti: </t>
  </si>
  <si>
    <t>Aktivnosti:</t>
  </si>
  <si>
    <t>Kapitalni projekt 01:</t>
  </si>
  <si>
    <t>Kapitalni projekt 02:</t>
  </si>
  <si>
    <t>Kapitalni projekt 03:</t>
  </si>
  <si>
    <t>Kapitalni projekt 04:</t>
  </si>
  <si>
    <t>Program zaštite okoliša</t>
  </si>
  <si>
    <t>Odvoz otpada i sanacija nelegalnih odlagališta</t>
  </si>
  <si>
    <t>Mala škola-Odgojno i administrativno osoblje</t>
  </si>
  <si>
    <t>Sufinanciranje prijevoza učenika srednjih škola</t>
  </si>
  <si>
    <t xml:space="preserve">Aktivnost : </t>
  </si>
  <si>
    <t>Potpore za novorođeno dijete</t>
  </si>
  <si>
    <t>Manifestacije u kulturi</t>
  </si>
  <si>
    <t>Djelatnost  kulturno umjetničkih društava</t>
  </si>
  <si>
    <t>Pomoć za funkcioniranje vjerskih ustanova</t>
  </si>
  <si>
    <t>Osnovna djelatnost športskih udruga</t>
  </si>
  <si>
    <t>Pomoć u novcu pojedincima i obiteljima</t>
  </si>
  <si>
    <t>Pomoć u novcu (ogrijev)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</si>
  <si>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</si>
  <si>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</si>
  <si>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</si>
  <si>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</si>
  <si>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</si>
  <si>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</si>
  <si>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</si>
  <si>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</si>
  <si>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</si>
  <si>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</si>
  <si>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</si>
  <si>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</si>
  <si>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</si>
  <si>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</si>
  <si>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</si>
  <si>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</si>
  <si>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</si>
  <si>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</si>
  <si>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</si>
  <si>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</si>
  <si>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</si>
  <si>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</si>
  <si>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</si>
  <si>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</si>
  <si>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</si>
  <si>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</si>
  <si>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</si>
  <si>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</si>
  <si>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</si>
  <si>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</si>
  <si>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</si>
  <si>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</si>
  <si>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</si>
  <si>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</si>
  <si>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</si>
  <si>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</si>
  <si>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</si>
  <si>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</si>
  <si>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</si>
  <si>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</si>
  <si>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</si>
  <si>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</si>
  <si>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</si>
  <si>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</si>
  <si>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Zaštita žena</t>
  </si>
  <si>
    <t xml:space="preserve">Funkcijska klasifikacija: </t>
  </si>
  <si>
    <t>08 - Rekreacija, kultura i šport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</si>
  <si>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</si>
  <si>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</si>
  <si>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</si>
  <si>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</si>
  <si>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</si>
  <si>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</si>
  <si>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</si>
  <si>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</si>
  <si>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</si>
  <si>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</si>
  <si>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</si>
  <si>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</si>
  <si>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</si>
  <si>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Subvencije trgovačkim druš.i obrt.izvan jav.sekt.</t>
  </si>
  <si>
    <t>Naknade kućanstvima i građanima</t>
  </si>
  <si>
    <t>Rashodi za nabavu neproizv.imovine</t>
  </si>
  <si>
    <t>VRSTA PRIHODA/RASHODA</t>
  </si>
  <si>
    <t xml:space="preserve">Održavanje zgrada za redovno korištenje </t>
  </si>
  <si>
    <t>JEDINSTVENI UPRAVNI ODJEL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</si>
  <si>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</si>
  <si>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</si>
  <si>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</si>
  <si>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</si>
  <si>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</si>
  <si>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Braniteljske udruge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</si>
  <si>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</si>
  <si>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</si>
  <si>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</si>
  <si>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</si>
  <si>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</si>
  <si>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</si>
  <si>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</si>
  <si>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</si>
  <si>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Nabava autobusne čekaonice</t>
  </si>
  <si>
    <t>Ostali građevinski objekti - vodovod Donji Ležajići</t>
  </si>
  <si>
    <t>Građ.objekti-oborinska i fekalna kanalizacija-ostalo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</si>
  <si>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</si>
  <si>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</si>
  <si>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</si>
  <si>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</si>
  <si>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</si>
  <si>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</si>
  <si>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</si>
  <si>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</si>
  <si>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</si>
  <si>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RAZDJEL 003: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</si>
  <si>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</si>
  <si>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</si>
  <si>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</si>
  <si>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</si>
  <si>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</si>
  <si>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>Tekuće pomoći od ostalih subjekata-HZZ</t>
  </si>
  <si>
    <t>Oborinska odvodnja-Manastir Krka</t>
  </si>
  <si>
    <t>Vlastiti komunalni pogon</t>
  </si>
  <si>
    <t>Rezultat poslovanja</t>
  </si>
  <si>
    <t>Prihodi poslovanja ukupno:</t>
  </si>
  <si>
    <t>2008.</t>
  </si>
  <si>
    <t>2012.</t>
  </si>
  <si>
    <t>Ostale intelektualne usluge - Oprema CZ</t>
  </si>
  <si>
    <t>Ceste, želj. i sl. građ.objekti-modernizacija ostalih cesta</t>
  </si>
  <si>
    <t>Namjenski primici od zaduživanja</t>
  </si>
  <si>
    <t>Rashodi poslovanja ukupno: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</si>
  <si>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</si>
  <si>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</si>
  <si>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</si>
  <si>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</si>
  <si>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</si>
  <si>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</si>
  <si>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</si>
  <si>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</si>
  <si>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</si>
  <si>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            OPĆINSKO VIJEĆE OPĆINE KISTANJE</t>
  </si>
  <si>
    <t xml:space="preserve">Održavanje vodovoda </t>
  </si>
  <si>
    <t>08-Rekreacija, kultura i religija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</si>
  <si>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</si>
  <si>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</si>
  <si>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</si>
  <si>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</si>
  <si>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</si>
  <si>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</si>
  <si>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</si>
  <si>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</si>
  <si>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</si>
  <si>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</si>
  <si>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</si>
  <si>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</si>
  <si>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</si>
  <si>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</si>
  <si>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</si>
  <si>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</si>
  <si>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</si>
  <si>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</si>
  <si>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</si>
  <si>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</si>
  <si>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</si>
  <si>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</si>
  <si>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</si>
  <si>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</si>
  <si>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</si>
  <si>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P1600</t>
  </si>
  <si>
    <t>P1800</t>
  </si>
  <si>
    <t>T100001</t>
  </si>
  <si>
    <t>T100002</t>
  </si>
  <si>
    <t>T200001</t>
  </si>
  <si>
    <t>T300001</t>
  </si>
  <si>
    <t>T400004</t>
  </si>
  <si>
    <t>T400005</t>
  </si>
  <si>
    <t>A600004</t>
  </si>
  <si>
    <t>Dječje igralište - izgradnja/opremanje Đevrske i dr.</t>
  </si>
  <si>
    <t>K700002</t>
  </si>
  <si>
    <t>K700003</t>
  </si>
  <si>
    <t>T800001</t>
  </si>
  <si>
    <t>T110001</t>
  </si>
  <si>
    <t>T120001</t>
  </si>
  <si>
    <t>T130001</t>
  </si>
  <si>
    <t>T140001</t>
  </si>
  <si>
    <t>T150001</t>
  </si>
  <si>
    <t>T160001</t>
  </si>
  <si>
    <t>T170001</t>
  </si>
  <si>
    <t>T190001</t>
  </si>
  <si>
    <t>T230001</t>
  </si>
  <si>
    <t>Poticaj razvoja gospodarstva</t>
  </si>
  <si>
    <t>Donacije i ostalih rashodi</t>
  </si>
  <si>
    <t>Poticaj poljoprivredi i ruralnom razvoju</t>
  </si>
  <si>
    <t>D. PRORAČUN UKUPNO</t>
  </si>
  <si>
    <t>Prihodi i primici</t>
  </si>
  <si>
    <t>Rashodi i izdaci</t>
  </si>
  <si>
    <t>Razlika - višak/manjak</t>
  </si>
  <si>
    <t>Članak 2.</t>
  </si>
  <si>
    <t>Članak 3.</t>
  </si>
  <si>
    <t>Članak 4.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</si>
  <si>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</si>
  <si>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</si>
  <si>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</si>
  <si>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</si>
  <si>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</si>
  <si>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</si>
  <si>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</si>
  <si>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</si>
  <si>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Komunalne usluge - vodni doprinos prometnice u NN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</si>
  <si>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</si>
  <si>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</si>
  <si>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</si>
  <si>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</si>
  <si>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</si>
  <si>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</si>
  <si>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</si>
  <si>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</si>
  <si>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</si>
  <si>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</si>
  <si>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</si>
  <si>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</si>
  <si>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</si>
  <si>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</si>
  <si>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</si>
  <si>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</si>
  <si>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</si>
  <si>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</si>
  <si>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</si>
  <si>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</si>
  <si>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</si>
  <si>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</si>
  <si>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</si>
  <si>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</si>
  <si>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</si>
  <si>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</si>
  <si>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</si>
  <si>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</si>
  <si>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</si>
  <si>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</si>
  <si>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</si>
  <si>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</si>
  <si>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</si>
  <si>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</si>
  <si>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Potpore iz proračuna-parlamentarni izbori</t>
  </si>
  <si>
    <t>L.C.Vukići - Ćuk - Trtice, Biovičino selo</t>
  </si>
  <si>
    <t>Nadzor - modern.neraz.cesta</t>
  </si>
  <si>
    <t>Potpore iz proračuna-Min.za zaš.okoliša</t>
  </si>
  <si>
    <t>Ostali građ. objekti - produžetak vod.mreže Gornji Ležaići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</si>
  <si>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</si>
  <si>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</si>
  <si>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</si>
  <si>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</si>
  <si>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</si>
  <si>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</si>
  <si>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</si>
  <si>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</si>
  <si>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</si>
  <si>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</si>
  <si>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</si>
  <si>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</si>
  <si>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</si>
  <si>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</si>
  <si>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</si>
  <si>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</si>
  <si>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2013.</t>
  </si>
  <si>
    <t>Rashodi poslovanja za nefinancijsku imovinu</t>
  </si>
  <si>
    <t>Plan 2014.</t>
  </si>
  <si>
    <t>3/2</t>
  </si>
  <si>
    <t>3/1</t>
  </si>
  <si>
    <t>Plan 2015.</t>
  </si>
  <si>
    <t>Ceste, želj. i sl. građ.objekti-Trg P.Preradovića</t>
  </si>
  <si>
    <t>Ceste, želj. i sl. građ.objekti-Trg sv. Nikole</t>
  </si>
  <si>
    <t>Ostali građevinski objekti - autokamp Kistanje</t>
  </si>
  <si>
    <t xml:space="preserve">Ceste, želj. i sl. građ.objekti-nogostup ul.dr.F.Tuđmana </t>
  </si>
  <si>
    <t>Ostali građevinski objekti - vodovod Reljići</t>
  </si>
  <si>
    <t>Usluge tekućeg i inv.održavanja - uređ.mjesnih groblja</t>
  </si>
  <si>
    <t>Oprema za ostale namjene - košare za smeće</t>
  </si>
  <si>
    <t>Oprema za ostale namjene - kolica za čistače</t>
  </si>
  <si>
    <t>Poticaj poljoprivredi i ruralnom razvoju - LAG</t>
  </si>
  <si>
    <t>2014.</t>
  </si>
  <si>
    <t>Naknade - lokalni izbori</t>
  </si>
  <si>
    <t>Tekuće donacije u novcu - Radio "Banska kosa"</t>
  </si>
  <si>
    <t>Obnova kućice za MO Varivode</t>
  </si>
  <si>
    <t>Poticaj razvoja gospodarstva/poljoprivrede/turizma</t>
  </si>
  <si>
    <t>Prometnice i odvodnja Novo naselje Kistanje 1 II. Faza</t>
  </si>
  <si>
    <t>Uređenje nove lokacije za tržnicu u mjestu Kistanje</t>
  </si>
  <si>
    <t>Projektna dokumentacija - moderniz. ul.Hrv.branitelja D59</t>
  </si>
  <si>
    <t>Proj. Dokum. - neraz.cesta Kolašac, Ljune, Šuše, Matij.</t>
  </si>
  <si>
    <t>Proj. Dokum. - neraz.cesta Macure, Traživuci</t>
  </si>
  <si>
    <t>Proj. Dokum. - neraz.cesta Rudele, Grčići, D59</t>
  </si>
  <si>
    <t>Proj. Dokum. - neraz.cesta Nunić, Stijelje, Draga Selo</t>
  </si>
  <si>
    <t>Projektna dokumentacija - Zvonimirova ulica Kistanje</t>
  </si>
  <si>
    <t>Proj.dokum.za sanaciju vod.mreže Put Lalića</t>
  </si>
  <si>
    <t>Proj.dokum.za vodovod-Zvonimirova, Traživuci, Jekići</t>
  </si>
  <si>
    <t>Proj. Dokum. - neraz.cesta D i G. Tišme - Korolije</t>
  </si>
  <si>
    <t>Projektna dokumentacija za poduzetnički centar Krka</t>
  </si>
  <si>
    <t>Proj.dokum.za uređ.Trga P.Preradovića i tržnice</t>
  </si>
  <si>
    <t>Proj.dokum.za uređ.Trga sv. Nikole</t>
  </si>
  <si>
    <t>Proj.dokum.za izvedbu autokamp odmorišta "Krka"</t>
  </si>
  <si>
    <t>Proj.dok.za Dom staraca u B.Selu - ex škola</t>
  </si>
  <si>
    <t>Proj.dok.za ul.dr.F.Tuđmana (D59), nogostup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</si>
  <si>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</si>
  <si>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</si>
  <si>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</si>
  <si>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</si>
  <si>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Plaće za redovan rad - dužnosnici</t>
  </si>
  <si>
    <t>Doprinosi za zdravstevno osiguranje - službenici</t>
  </si>
  <si>
    <t>Doprinosi za zdravstevno osiguranje - dužnosnici</t>
  </si>
  <si>
    <t>Doprinosi za zapošljavanje - službenici</t>
  </si>
  <si>
    <t>Doprinosi za zapošljavanje - dužnosnici</t>
  </si>
  <si>
    <t>Naknade za prijevoz - službenici</t>
  </si>
  <si>
    <t>Naknade za prijevoz - dužnosnici</t>
  </si>
  <si>
    <t>Ceste - sanacija i modern.neraz.ceste Nunić</t>
  </si>
  <si>
    <t>Ceste - sanacija i moderniz.neraz.ceste Parčići</t>
  </si>
  <si>
    <t>Izvedba vodov.ogranka od ul.N.Tesle do Manastira</t>
  </si>
  <si>
    <t>Usluge tek. I inv.održ. Javnih površina - KP Kistanje</t>
  </si>
  <si>
    <t>Porez na dobit</t>
  </si>
  <si>
    <t>Potpore iz proračuna-MRRFEU</t>
  </si>
  <si>
    <t>Putni trošak - lokalni izbori</t>
  </si>
  <si>
    <t>Naknade - referendum</t>
  </si>
  <si>
    <t>Putni trošak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</si>
  <si>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</si>
  <si>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</si>
  <si>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</si>
  <si>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</si>
  <si>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Izdaci za dane zajmove trg. društvima</t>
  </si>
  <si>
    <t>Dani zajmovi trg.druš. Uajv.sek.-dugoročni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</si>
  <si>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</si>
  <si>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</si>
  <si>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</si>
  <si>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</si>
  <si>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</si>
  <si>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L.C. Masnikose</t>
  </si>
  <si>
    <t>L.C. Masnikose - nadzor</t>
  </si>
  <si>
    <t>Ostali građevinski objekti - vodovodna mreža Smrdelji</t>
  </si>
  <si>
    <t>Kanalizacija - B.Selo</t>
  </si>
  <si>
    <t>Tekuće donacije u novcu - Hitna pomoć</t>
  </si>
  <si>
    <t>Ured za ljudska prava i manjine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</si>
  <si>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</si>
  <si>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</si>
  <si>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</si>
  <si>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</si>
  <si>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Obnova kućice za MO Varivode-Nunić</t>
  </si>
  <si>
    <t>Usluge telefona - bonovi</t>
  </si>
  <si>
    <t>Uređaji, strojevi i oprema za ostale namjene - komunalni kamion</t>
  </si>
  <si>
    <t>Naknade - izbori za mjesne odbore</t>
  </si>
  <si>
    <t>Ostali građevinski objekti - gradnja mjesnih vodovoda</t>
  </si>
  <si>
    <t>Plan 2016.</t>
  </si>
  <si>
    <t>Reprezentacija - izvršni čelnik</t>
  </si>
  <si>
    <t>Proračun Općine Kistanje za 2014. godinu u daljnjem tekstu Proračuna, sastoji se od:</t>
  </si>
  <si>
    <t xml:space="preserve">Zašto </t>
  </si>
  <si>
    <t>GLAVA 00102:</t>
  </si>
  <si>
    <t>GLAVA 00103</t>
  </si>
  <si>
    <t>GLAVA 00201:</t>
  </si>
  <si>
    <t>VSNM Općine Kistanje</t>
  </si>
  <si>
    <t>RAZDJEL 003</t>
  </si>
  <si>
    <t>GLAVA 00305</t>
  </si>
  <si>
    <t>GLAVA 00306</t>
  </si>
  <si>
    <t>GLAVA 00402</t>
  </si>
  <si>
    <t>Civilna zaštita</t>
  </si>
  <si>
    <t>KUD - ovi</t>
  </si>
  <si>
    <t>Vjerske ustanove</t>
  </si>
  <si>
    <t>Program socijalne skrbi i novčanih pomoći preko udruga</t>
  </si>
  <si>
    <t>Provedba projekta Pomoć starim i nemoćnim, MI Split</t>
  </si>
  <si>
    <t>DODATNE USLUGE U ZDRAVSTVU I PREVENTIVA</t>
  </si>
  <si>
    <t>Oborinska odvodnja u Novom naselju Kistanje 1</t>
  </si>
  <si>
    <t>Izgradnja reciklažnog dvorišta</t>
  </si>
  <si>
    <t>Projektna dokumentacija - centar Kistanje</t>
  </si>
  <si>
    <t>RAZDJEL   002</t>
  </si>
  <si>
    <t xml:space="preserve">IZVRŠNO TIJELO </t>
  </si>
  <si>
    <t>Općinski načelnik</t>
  </si>
  <si>
    <t xml:space="preserve">Izvršno tijelo </t>
  </si>
  <si>
    <t>KOMUNALNA INFRASTRUKTURA-ODRŽAVANJE</t>
  </si>
  <si>
    <t>PSGO - Pomoć starim i nemoćnim osobama-u kući</t>
  </si>
  <si>
    <t>Poslovi deratizacije i dezinsekcije,veterinarstva i zdrav.usluge</t>
  </si>
  <si>
    <t>Program 02:</t>
  </si>
  <si>
    <t>Program 03:</t>
  </si>
  <si>
    <t>T100003</t>
  </si>
  <si>
    <t>Donošenje akata i mjera iz djelokruga  izvršnog tijela</t>
  </si>
  <si>
    <t>Program 05:</t>
  </si>
  <si>
    <t>Program donošenja akata iz djelokruga tijela</t>
  </si>
  <si>
    <t>T500001</t>
  </si>
  <si>
    <t>T500002</t>
  </si>
  <si>
    <t>T500003</t>
  </si>
  <si>
    <t>T500006</t>
  </si>
  <si>
    <t>K500007</t>
  </si>
  <si>
    <t>Funkcijska klasifikacija:03-Javni red i sigurnost</t>
  </si>
  <si>
    <t>Program 07:</t>
  </si>
  <si>
    <t>T700001</t>
  </si>
  <si>
    <t xml:space="preserve"> Održav.i uređiv. javnih zel.površina - Javni radovi</t>
  </si>
  <si>
    <t>Program 08:</t>
  </si>
  <si>
    <t>: Izgradnja i asfaltiranje cesta, nogostupa, trgova</t>
  </si>
  <si>
    <t>: Izgradnja objekta i uređaja vodoopskrbe - vodovod</t>
  </si>
  <si>
    <t>: Izgradnja objekta i uređaja odvodnje - taložnik</t>
  </si>
  <si>
    <t>: Izgradnja javne rasvjete</t>
  </si>
  <si>
    <t>Program 09:</t>
  </si>
  <si>
    <t>P9000</t>
  </si>
  <si>
    <t>T900001</t>
  </si>
  <si>
    <t>K900001</t>
  </si>
  <si>
    <t>Program 10:</t>
  </si>
  <si>
    <t>P1100</t>
  </si>
  <si>
    <t>Javne potrebe iznad standarda u školi</t>
  </si>
  <si>
    <t>Poticanje mjere demografske obnove</t>
  </si>
  <si>
    <t>Program predškolskog odgoja</t>
  </si>
  <si>
    <t>P1200</t>
  </si>
  <si>
    <t>Funkcijska klasifikacija 09-Obrazovanje</t>
  </si>
  <si>
    <t>Program javnih potreba u kulturi</t>
  </si>
  <si>
    <t>Organizacija rekreacija i sportske aktivnosti</t>
  </si>
  <si>
    <t>predstavničkog i izvršnog tijela</t>
  </si>
  <si>
    <t>T100004</t>
  </si>
  <si>
    <t>T300002</t>
  </si>
  <si>
    <t>T300003</t>
  </si>
  <si>
    <t>T300004</t>
  </si>
  <si>
    <t>T300005</t>
  </si>
  <si>
    <t>Prostorno planiranje-izrada prostorno planske dokumentacije</t>
  </si>
  <si>
    <t>K300006</t>
  </si>
  <si>
    <t>Program  04:</t>
  </si>
  <si>
    <t>A400001</t>
  </si>
  <si>
    <t>A400002</t>
  </si>
  <si>
    <t>Program 06:</t>
  </si>
  <si>
    <t>T500004</t>
  </si>
  <si>
    <t>A500005</t>
  </si>
  <si>
    <t>K600001</t>
  </si>
  <si>
    <t>K600002</t>
  </si>
  <si>
    <t>K600003</t>
  </si>
  <si>
    <t>K600004</t>
  </si>
  <si>
    <t>Izrada projekne dokumentacije za infrastrukturu (npr.groblja i sl. - izrada projekata)</t>
  </si>
  <si>
    <t>K600005</t>
  </si>
  <si>
    <t>KOMUNALNA INFRASTRUKTURA-IZGRADNJA</t>
  </si>
  <si>
    <t>T90001</t>
  </si>
  <si>
    <t xml:space="preserve">Program 12: </t>
  </si>
  <si>
    <t>T120002</t>
  </si>
  <si>
    <t>T120003</t>
  </si>
  <si>
    <t>T120004</t>
  </si>
  <si>
    <t>Program  13 :</t>
  </si>
  <si>
    <t>T1300</t>
  </si>
  <si>
    <t>Program 14:</t>
  </si>
  <si>
    <t>T1400</t>
  </si>
  <si>
    <t>Program 15:</t>
  </si>
  <si>
    <t>PROGRAM SOCIJALNE SKRBI I NOVČANE POMOĆI</t>
  </si>
  <si>
    <t>P1500</t>
  </si>
  <si>
    <t>T150002</t>
  </si>
  <si>
    <t>Program 17:</t>
  </si>
  <si>
    <t>Funkcijska klasifikacija  10-socijalna  zaštita</t>
  </si>
  <si>
    <t>Program 16:</t>
  </si>
  <si>
    <t>T160002</t>
  </si>
  <si>
    <t>Pomoć u kući starijim osobama</t>
  </si>
  <si>
    <t>Funkcijska klasifikacija 10-socijalna zaštita</t>
  </si>
  <si>
    <t>T1700</t>
  </si>
  <si>
    <t>Program 18:</t>
  </si>
  <si>
    <t>P180001</t>
  </si>
  <si>
    <t>Program 19:</t>
  </si>
  <si>
    <t>T1900</t>
  </si>
  <si>
    <t>Funkcijska klasifikacija  06-Usluge unapređenja stanovanja i zajdn</t>
  </si>
  <si>
    <t>Na temelju članka 33. Zakona o proračunu ("Narodne novine" broj 87/08,136/12), članka 32. Statuta Općine Kistanje ("Službeni vjesnik Šibensko-kninske županije",</t>
  </si>
  <si>
    <t xml:space="preserve">PLAN </t>
  </si>
  <si>
    <t xml:space="preserve">           razvojnih programa za 2014.godinu s projekcijom za 2015. i 2016. godinu</t>
  </si>
  <si>
    <t>Plan sadrži rashode za nabavu nefinancijske imovine.</t>
  </si>
  <si>
    <t>Plan razvojnih programa za 2014. godinu s projekcijom za 2015. i 2016. godinu sadrži rashode za nabavu nefinancijske imovine, kako slijedi:</t>
  </si>
  <si>
    <t xml:space="preserve">                        III. PLAN RAZVOJNIH PROGRAMA</t>
  </si>
  <si>
    <t>Plan 2012.</t>
  </si>
  <si>
    <t>2/1</t>
  </si>
  <si>
    <t>Sanacija i modernizacija nerazvrstane ceste u Nuniću</t>
  </si>
  <si>
    <t>Prometnice i odvodnja Novo naselje Kistanje 1-II faza</t>
  </si>
  <si>
    <t>Sanacija i modernizacija nerazvrstane ceste Parčić</t>
  </si>
  <si>
    <t>Provedba stručnog nadzora nad modernizacijom 
nerazvrstanih cesta</t>
  </si>
  <si>
    <t>Izgradnja mjesnog vodovoda za zaseok Reljići</t>
  </si>
  <si>
    <t>Ostali građ.objekti - autokamp Kistanje</t>
  </si>
  <si>
    <t>Izgradnja javne rasvjete</t>
  </si>
  <si>
    <t>Uređaji, strojevi i oprema za ostale namjene - smećar
komunalno vozilo.</t>
  </si>
  <si>
    <t>Uređaji, str. i oprema za ostale namjene - kontejneri</t>
  </si>
  <si>
    <t>Geodetsko katastarske usluge</t>
  </si>
  <si>
    <t>Projektna dokumentacija-razna</t>
  </si>
  <si>
    <t>Projektna dokumentacija ul.Hrvatskih branitelja D 59</t>
  </si>
  <si>
    <t xml:space="preserve">Projektna dokumentacija za poduzetnički centar Krka </t>
  </si>
  <si>
    <t xml:space="preserve">Ovaj Plan razvojnih programa za 2014. godinu s projekcijm za 2015. i 2016. godinu sadržan je u članku 4. Posebnog dijela Proračuna općine Kistanje za </t>
  </si>
  <si>
    <t>Plana razvojnih programa prikazan je u članku 5. navedenog proračuna i čini njegov sastavni dio.</t>
  </si>
  <si>
    <t>URBROJ: 2182/16-01-13-1</t>
  </si>
  <si>
    <t xml:space="preserve">                                    OPĆINSKO VIJEĆE OPĆINE KISTANJE</t>
  </si>
  <si>
    <t>Predsjednik</t>
  </si>
  <si>
    <t>broj 8/09,15/10,4/13), Općinsko vijeće Općine Kistanje na 4.sjednici održanoj  04.prosinca 2013.g., donijelo je</t>
  </si>
  <si>
    <t>KLASA: 400-06/13-01/18</t>
  </si>
  <si>
    <t>Kistanje,_04.prosinca 2013.g.</t>
  </si>
  <si>
    <t xml:space="preserve">                                 Predsjednik</t>
  </si>
  <si>
    <t xml:space="preserve">                                  Marko Sladaković</t>
  </si>
  <si>
    <t xml:space="preserve">Plan razvojnih programa usklađivat će se za svaku godinu. </t>
  </si>
  <si>
    <t>2014. s projekcijom proračuna za 2015. i 2016. g. gdje je razvrstan prema programskoj, ekonomskoj i financijskoj klasifkaciji, a zbirni tablični prikaz rashoda</t>
  </si>
  <si>
    <t xml:space="preserve">Planirano razdoblje izgradnje i dovršenja objekata te nabave opreme i projektne dokumentacije prema planu za 2014. godinu je 31.12.2014. godine. </t>
  </si>
  <si>
    <t>Ovaj Plan razvojnih programa za 2014. godinu s projekcijom za 2015. i 2016. g.stupa na snagu osam dana od dana objave u "Službenom vjesniku Šibensko-</t>
  </si>
  <si>
    <t>kninske županije , a primjenjuje se od 01.siječnja 2014.godine.</t>
  </si>
  <si>
    <t>Izvršenje</t>
  </si>
  <si>
    <t>eklaborat neraz.cesta</t>
  </si>
  <si>
    <t>??? Kamion</t>
  </si>
  <si>
    <t xml:space="preserve">                 POLUGODIŠNJI IZVJEŠTAJ</t>
  </si>
  <si>
    <t xml:space="preserve"> o izvršenju Proračuna Općine Kistanje za razdoblje</t>
  </si>
  <si>
    <t xml:space="preserve">                                             siječanj - lipanj 2014.godine</t>
  </si>
  <si>
    <t>sastoji se od:</t>
  </si>
  <si>
    <t>1.Opći dio proračuna</t>
  </si>
  <si>
    <t>2.Posebni dio proračuna</t>
  </si>
  <si>
    <t>3.Izvještaj o zaduživanju</t>
  </si>
  <si>
    <t>4.Izvještaj o korištenju proračunske zalihe</t>
  </si>
  <si>
    <t>5.Izvještaj o danim jamstvima</t>
  </si>
  <si>
    <t>6.Obrazloženje ostvarenja prihoda i primitaka,rashoda i izdataka</t>
  </si>
  <si>
    <t>sažetak:</t>
  </si>
  <si>
    <t>A.Račun prihoda  i rashoda</t>
  </si>
  <si>
    <t>B.Račun financiranja</t>
  </si>
  <si>
    <t>C.Raspoloživa sredstva iz prethodnih godina</t>
  </si>
  <si>
    <t>7.Višak/manjak proračuna</t>
  </si>
  <si>
    <t>II. POSEBNI DIO PRORAČUNA</t>
  </si>
  <si>
    <t>za razdoblje od 01.siječnja 2014. do 30. lipnja 2014.g.</t>
  </si>
  <si>
    <t>3. Izvještaj o zaduživanju</t>
  </si>
  <si>
    <t xml:space="preserve">             OPĆINA KISTANJE - OPĆINSKO VIJEĆE</t>
  </si>
  <si>
    <t xml:space="preserve">           PREDSJEDNIK</t>
  </si>
  <si>
    <t xml:space="preserve">           Marko Sladaković</t>
  </si>
  <si>
    <t>URBROJ:2182/16-01-14-1</t>
  </si>
  <si>
    <t>Općina Kistanje u 2014.godini nije davala niti primala jamstva.</t>
  </si>
  <si>
    <t>Općina Kistanje u 2014.godini nije koristila proračunske zalihe.</t>
  </si>
  <si>
    <t>Općina Kistanje se u 2014.godini nije zaduživala.</t>
  </si>
  <si>
    <t>program za nez.izgr.zgr.</t>
  </si>
  <si>
    <t>alfa atest</t>
  </si>
  <si>
    <r>
      <t>6.</t>
    </r>
    <r>
      <rPr>
        <b/>
        <u val="single"/>
        <sz val="8"/>
        <rFont val="Arial"/>
        <family val="2"/>
      </rPr>
      <t>Obrazloženje ostvarenih prihoda i primitaka, rashoda i izdataka</t>
    </r>
  </si>
  <si>
    <t>i na internetskoj stranici Općine Kistanje www.kistanje.hr</t>
  </si>
  <si>
    <t xml:space="preserve">Polugodišnji izvještaj o izvršenju Proračuna Općine Kistanje za period od 01.siječnja 2014.do 30.lipnja 2014. godine objavit će se u "Službenom vjesniku Šibensko-kninske županije" </t>
  </si>
  <si>
    <t>Iz polugodišnjeg Izvještaja o izvršenju proračuna, vidljivo je da su ostvareni prihodi i rashodi u iznosu od 35% planiranih, dakle, nešto manje nego što je planirano Proračunom</t>
  </si>
  <si>
    <t>Do odstupanja je došlo zbog izostanka uplate sredstava od strane Fonda za zaštitu okoliša jer su sredstva za komunalni kamion diretkno uplaćena  na račun dobavljača, a</t>
  </si>
  <si>
    <t>rashodi Općine za kupnju kamiona su prikazani samo u postotku kojim je Općina sudjelovala svojim sredstvima. Također, izvršenje po određenim stavkama uvjetovano je</t>
  </si>
  <si>
    <t>dinamikom priljeva odnosno odljeva sredstava na račun i sa računa Općine Kistanje.</t>
  </si>
  <si>
    <t>Članak 1.</t>
  </si>
  <si>
    <t>Sadržaj Općeg dijela Proračuna:</t>
  </si>
  <si>
    <t>1.Račun prihoda i rashoda</t>
  </si>
  <si>
    <t>2.Račun financiranja</t>
  </si>
  <si>
    <t>3.Raspoloživa sredstva iz prethodnih godina</t>
  </si>
  <si>
    <t xml:space="preserve">IZVRŠENJE  RAČUNA PRIHODA I PRIMITAKA TE RASHODA I IZDATAKA OPĆINE KISTANJE </t>
  </si>
  <si>
    <t>Polugodišnji izvještaj o izvršenju Proračuna Općine Kistanje za razdoblje od 1. siječnja 2014. do 30. lipnja 2014. g.</t>
  </si>
  <si>
    <t>Izvršenje 2013.</t>
  </si>
  <si>
    <t>Izvorni plan
 za I.-VI.2014.</t>
  </si>
  <si>
    <t>Tekući plan 
za I.-VI.2014.</t>
  </si>
  <si>
    <t>Izvršenje za
 I.-VI.2014.</t>
  </si>
  <si>
    <t>Naziv klasifikacije</t>
  </si>
  <si>
    <t>Indeks
5/2</t>
  </si>
  <si>
    <t>Indeks 
5/3</t>
  </si>
  <si>
    <t>Potpore iz proračuna-Ministarstvo pros.</t>
  </si>
  <si>
    <t>Potpore iz proračuna-Minis.soc.poli.i mla.</t>
  </si>
  <si>
    <t>Potpre iz proračuna - Ministars.turizma</t>
  </si>
  <si>
    <t>Tekuće pom. od ostalih subjek.-žup.sud</t>
  </si>
  <si>
    <t>Tekuće pom.od ostalih subjekata-NPKrka</t>
  </si>
  <si>
    <t>Tekuće pom.od ostalih subjekata-FZOEU</t>
  </si>
  <si>
    <t>Tekuće pom.od ostalih subjekata - ostalo</t>
  </si>
  <si>
    <t>Tekuće pom. od ostalih subj.PSGO projekt</t>
  </si>
  <si>
    <t xml:space="preserve">Tekuće pom.od ostalih subje.-vodovod   </t>
  </si>
  <si>
    <t>Naknade trošk. Osoba. izvan radnog odn</t>
  </si>
  <si>
    <t>Pom.dane u inoze. i unutar opće drž</t>
  </si>
  <si>
    <t>Rashodi za nab.proizv.dugot.imovi.</t>
  </si>
  <si>
    <t>Rashodi. za dodatna ulag.na nefi.imo.</t>
  </si>
  <si>
    <t>Primljeni zajm. od trgov. Društ.u jav.sekt.</t>
  </si>
  <si>
    <t>PomoćiVlastiti prihodi</t>
  </si>
  <si>
    <t>Izvršenje
I.-VI 2014</t>
  </si>
  <si>
    <t>Indeks 3/2</t>
  </si>
  <si>
    <t>Tekući plan  za 
 I.-VI.2014.</t>
  </si>
  <si>
    <t>Izvorni plan  za 
 I.-VI.2014.</t>
  </si>
  <si>
    <t>Izvršenje                I-VI.2013.</t>
  </si>
  <si>
    <t>L.C.Vukići - Ćuk - Trtice, Biovičino selo - NADZOR</t>
  </si>
  <si>
    <t>Na temelju članka 12,108. i 109. Zakona o proračunu ("Narodne novine",broj 87/08,136/12) ,članka 15.Pravilnika  o</t>
  </si>
  <si>
    <t>polugodišnjem i godišnjem izvještaju o izvršenju proračuna ("Narodne novine",br.24/2013) i članka 32.Statuta Općine Kistanje</t>
  </si>
  <si>
    <r>
      <t>Rashodi poslovanja i rashodi za nabavu nefinancijske imovine u Proračunu, u ukupnom iznosu od</t>
    </r>
    <r>
      <rPr>
        <b/>
        <sz val="9"/>
        <rFont val="Arial"/>
        <family val="2"/>
      </rPr>
      <t xml:space="preserve"> 3.006.286 </t>
    </r>
    <r>
      <rPr>
        <sz val="9"/>
        <rFont val="Arial"/>
        <family val="2"/>
      </rPr>
      <t>kuna raspoređuju se po nositeljima i korisnicima u</t>
    </r>
  </si>
  <si>
    <t>Posebnom dijelu Proračuna kako slijedi:</t>
  </si>
  <si>
    <t>Kistanje, 17.listopada 2014.g.</t>
  </si>
  <si>
    <t>("Službeni vjesnik Šibensko-kninske županije",br.8/09,15/10,4/13),Općinsko vijeće Općine Kistanje na 9.sjednici od</t>
  </si>
  <si>
    <t>17.listopada 2014.g., donosi</t>
  </si>
  <si>
    <t>KLASA:400-05/14-1/9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</si>
</sst>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5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sz val="12"/>
      <color indexed="10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0"/>
    </font>
    <font>
      <sz val="10"/>
      <color indexed="10"/>
      <name val="Arial"/>
      <family val="0"/>
    </font>
    <font>
      <b/>
      <sz val="11"/>
      <name val="Arial"/>
      <family val="0"/>
    </font>
    <font>
      <b/>
      <u val="single"/>
      <sz val="8"/>
      <name val="Arial"/>
      <family val="2"/>
    </font>
    <font>
      <sz val="8"/>
      <color indexed="10"/>
      <name val="Arial"/>
      <family val="0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1" applyFont="1" applyFill="1" applyBorder="1" applyAlignment="1">
      <alignment/>
    </xf>
    <xf numFmtId="13" fontId="1" fillId="33" borderId="10" xfId="51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7" borderId="17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0" borderId="2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37" borderId="17" xfId="0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2" fontId="1" fillId="37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0" fontId="3" fillId="37" borderId="24" xfId="0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2" fontId="3" fillId="38" borderId="25" xfId="0" applyNumberFormat="1" applyFont="1" applyFill="1" applyBorder="1" applyAlignment="1">
      <alignment/>
    </xf>
    <xf numFmtId="2" fontId="1" fillId="39" borderId="26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3" fillId="37" borderId="27" xfId="0" applyFont="1" applyFill="1" applyBorder="1" applyAlignment="1">
      <alignment/>
    </xf>
    <xf numFmtId="3" fontId="3" fillId="37" borderId="27" xfId="0" applyNumberFormat="1" applyFont="1" applyFill="1" applyBorder="1" applyAlignment="1">
      <alignment/>
    </xf>
    <xf numFmtId="3" fontId="3" fillId="37" borderId="27" xfId="0" applyNumberFormat="1" applyFont="1" applyFill="1" applyBorder="1" applyAlignment="1">
      <alignment/>
    </xf>
    <xf numFmtId="2" fontId="3" fillId="37" borderId="2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7" xfId="0" applyFont="1" applyFill="1" applyBorder="1" applyAlignment="1">
      <alignment/>
    </xf>
    <xf numFmtId="3" fontId="3" fillId="41" borderId="27" xfId="0" applyNumberFormat="1" applyFont="1" applyFill="1" applyBorder="1" applyAlignment="1">
      <alignment/>
    </xf>
    <xf numFmtId="3" fontId="3" fillId="41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2" fontId="3" fillId="41" borderId="27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3" fillId="37" borderId="22" xfId="0" applyNumberFormat="1" applyFont="1" applyFill="1" applyBorder="1" applyAlignment="1">
      <alignment/>
    </xf>
    <xf numFmtId="2" fontId="3" fillId="37" borderId="22" xfId="0" applyNumberFormat="1" applyFont="1" applyFill="1" applyBorder="1" applyAlignment="1">
      <alignment/>
    </xf>
    <xf numFmtId="9" fontId="1" fillId="0" borderId="0" xfId="5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9" fontId="3" fillId="0" borderId="0" xfId="51" applyFont="1" applyFill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3" fillId="39" borderId="18" xfId="0" applyFont="1" applyFill="1" applyBorder="1" applyAlignment="1">
      <alignment/>
    </xf>
    <xf numFmtId="3" fontId="3" fillId="39" borderId="18" xfId="0" applyNumberFormat="1" applyFont="1" applyFill="1" applyBorder="1" applyAlignment="1">
      <alignment/>
    </xf>
    <xf numFmtId="3" fontId="4" fillId="37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3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" fontId="10" fillId="34" borderId="13" xfId="51" applyNumberFormat="1" applyFont="1" applyFill="1" applyBorder="1" applyAlignment="1">
      <alignment/>
    </xf>
    <xf numFmtId="9" fontId="10" fillId="34" borderId="13" xfId="51" applyFont="1" applyFill="1" applyBorder="1" applyAlignment="1">
      <alignment/>
    </xf>
    <xf numFmtId="13" fontId="10" fillId="34" borderId="13" xfId="51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0" borderId="0" xfId="0" applyBorder="1" applyAlignment="1">
      <alignment/>
    </xf>
    <xf numFmtId="3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5" fillId="38" borderId="0" xfId="0" applyFont="1" applyFill="1" applyAlignment="1">
      <alignment/>
    </xf>
    <xf numFmtId="2" fontId="3" fillId="37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9" borderId="18" xfId="0" applyNumberFormat="1" applyFont="1" applyFill="1" applyBorder="1" applyAlignment="1">
      <alignment/>
    </xf>
    <xf numFmtId="3" fontId="4" fillId="36" borderId="19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37" borderId="1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" fillId="42" borderId="0" xfId="0" applyFont="1" applyFill="1" applyAlignment="1">
      <alignment/>
    </xf>
    <xf numFmtId="3" fontId="4" fillId="0" borderId="17" xfId="0" applyNumberFormat="1" applyFont="1" applyFill="1" applyBorder="1" applyAlignment="1">
      <alignment/>
    </xf>
    <xf numFmtId="3" fontId="4" fillId="37" borderId="2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37" borderId="21" xfId="0" applyNumberFormat="1" applyFont="1" applyFill="1" applyBorder="1" applyAlignment="1">
      <alignment/>
    </xf>
    <xf numFmtId="3" fontId="4" fillId="37" borderId="27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0" fontId="3" fillId="43" borderId="0" xfId="0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3" fontId="3" fillId="40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3" fontId="1" fillId="4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43" borderId="0" xfId="0" applyFont="1" applyFill="1" applyAlignment="1">
      <alignment/>
    </xf>
    <xf numFmtId="0" fontId="3" fillId="40" borderId="0" xfId="0" applyFont="1" applyFill="1" applyAlignment="1">
      <alignment/>
    </xf>
    <xf numFmtId="0" fontId="1" fillId="43" borderId="0" xfId="0" applyFont="1" applyFill="1" applyAlignment="1">
      <alignment/>
    </xf>
    <xf numFmtId="0" fontId="1" fillId="43" borderId="0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3" fontId="3" fillId="39" borderId="25" xfId="0" applyNumberFormat="1" applyFont="1" applyFill="1" applyBorder="1" applyAlignment="1">
      <alignment/>
    </xf>
    <xf numFmtId="3" fontId="4" fillId="39" borderId="25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3" fontId="3" fillId="39" borderId="0" xfId="0" applyNumberFormat="1" applyFont="1" applyFill="1" applyBorder="1" applyAlignment="1">
      <alignment/>
    </xf>
    <xf numFmtId="3" fontId="3" fillId="39" borderId="0" xfId="0" applyNumberFormat="1" applyFont="1" applyFill="1" applyBorder="1" applyAlignment="1">
      <alignment/>
    </xf>
    <xf numFmtId="3" fontId="1" fillId="43" borderId="0" xfId="0" applyNumberFormat="1" applyFont="1" applyFill="1" applyAlignment="1">
      <alignment/>
    </xf>
    <xf numFmtId="3" fontId="1" fillId="43" borderId="0" xfId="0" applyNumberFormat="1" applyFont="1" applyFill="1" applyAlignment="1">
      <alignment/>
    </xf>
    <xf numFmtId="3" fontId="4" fillId="43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43" borderId="0" xfId="0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3" fontId="3" fillId="43" borderId="0" xfId="0" applyNumberFormat="1" applyFont="1" applyFill="1" applyBorder="1" applyAlignment="1">
      <alignment/>
    </xf>
    <xf numFmtId="0" fontId="3" fillId="37" borderId="22" xfId="0" applyFont="1" applyFill="1" applyBorder="1" applyAlignment="1">
      <alignment/>
    </xf>
    <xf numFmtId="3" fontId="3" fillId="37" borderId="22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0" fontId="3" fillId="43" borderId="0" xfId="0" applyFont="1" applyFill="1" applyAlignment="1">
      <alignment/>
    </xf>
    <xf numFmtId="3" fontId="3" fillId="43" borderId="0" xfId="0" applyNumberFormat="1" applyFont="1" applyFill="1" applyAlignment="1">
      <alignment/>
    </xf>
    <xf numFmtId="3" fontId="3" fillId="43" borderId="0" xfId="0" applyNumberFormat="1" applyFont="1" applyFill="1" applyAlignment="1">
      <alignment/>
    </xf>
    <xf numFmtId="0" fontId="5" fillId="43" borderId="0" xfId="0" applyFont="1" applyFill="1" applyAlignment="1">
      <alignment/>
    </xf>
    <xf numFmtId="3" fontId="1" fillId="36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8" borderId="19" xfId="0" applyFont="1" applyFill="1" applyBorder="1" applyAlignment="1">
      <alignment/>
    </xf>
    <xf numFmtId="0" fontId="3" fillId="38" borderId="31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3" fontId="3" fillId="38" borderId="19" xfId="0" applyNumberFormat="1" applyFont="1" applyFill="1" applyBorder="1" applyAlignment="1">
      <alignment/>
    </xf>
    <xf numFmtId="3" fontId="14" fillId="38" borderId="19" xfId="0" applyNumberFormat="1" applyFont="1" applyFill="1" applyBorder="1" applyAlignment="1">
      <alignment/>
    </xf>
    <xf numFmtId="0" fontId="1" fillId="43" borderId="33" xfId="0" applyFont="1" applyFill="1" applyBorder="1" applyAlignment="1">
      <alignment/>
    </xf>
    <xf numFmtId="0" fontId="3" fillId="43" borderId="33" xfId="0" applyFont="1" applyFill="1" applyBorder="1" applyAlignment="1">
      <alignment/>
    </xf>
    <xf numFmtId="3" fontId="1" fillId="43" borderId="33" xfId="0" applyNumberFormat="1" applyFont="1" applyFill="1" applyBorder="1" applyAlignment="1">
      <alignment/>
    </xf>
    <xf numFmtId="0" fontId="3" fillId="39" borderId="25" xfId="0" applyFont="1" applyFill="1" applyBorder="1" applyAlignment="1">
      <alignment/>
    </xf>
    <xf numFmtId="3" fontId="3" fillId="39" borderId="25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3" fontId="3" fillId="40" borderId="0" xfId="0" applyNumberFormat="1" applyFont="1" applyFill="1" applyBorder="1" applyAlignment="1">
      <alignment/>
    </xf>
    <xf numFmtId="3" fontId="4" fillId="40" borderId="0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2" fontId="3" fillId="40" borderId="0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4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2" fontId="1" fillId="40" borderId="0" xfId="0" applyNumberFormat="1" applyFont="1" applyFill="1" applyAlignment="1">
      <alignment/>
    </xf>
    <xf numFmtId="0" fontId="1" fillId="40" borderId="0" xfId="0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2" fontId="1" fillId="40" borderId="0" xfId="0" applyNumberFormat="1" applyFont="1" applyFill="1" applyAlignment="1">
      <alignment/>
    </xf>
    <xf numFmtId="3" fontId="1" fillId="36" borderId="0" xfId="0" applyNumberFormat="1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1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3" fontId="4" fillId="40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3" fillId="36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2" fontId="1" fillId="40" borderId="17" xfId="0" applyNumberFormat="1" applyFont="1" applyFill="1" applyBorder="1" applyAlignment="1">
      <alignment/>
    </xf>
    <xf numFmtId="2" fontId="1" fillId="4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2" fontId="1" fillId="40" borderId="24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3" fillId="36" borderId="0" xfId="0" applyNumberFormat="1" applyFont="1" applyFill="1" applyAlignment="1">
      <alignment/>
    </xf>
    <xf numFmtId="0" fontId="6" fillId="40" borderId="0" xfId="0" applyFont="1" applyFill="1" applyAlignment="1">
      <alignment/>
    </xf>
    <xf numFmtId="2" fontId="3" fillId="0" borderId="27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0" fontId="1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12" fillId="0" borderId="10" xfId="51" applyFont="1" applyFill="1" applyBorder="1" applyAlignment="1">
      <alignment horizontal="right"/>
    </xf>
    <xf numFmtId="3" fontId="14" fillId="0" borderId="30" xfId="0" applyNumberFormat="1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12" fillId="0" borderId="3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9" fontId="1" fillId="0" borderId="0" xfId="51" applyFont="1" applyFill="1" applyAlignment="1">
      <alignment/>
    </xf>
    <xf numFmtId="9" fontId="1" fillId="33" borderId="10" xfId="51" applyFont="1" applyFill="1" applyBorder="1" applyAlignment="1">
      <alignment horizontal="right"/>
    </xf>
    <xf numFmtId="9" fontId="1" fillId="34" borderId="0" xfId="51" applyFont="1" applyFill="1" applyAlignment="1">
      <alignment/>
    </xf>
    <xf numFmtId="9" fontId="3" fillId="0" borderId="10" xfId="51" applyFont="1" applyBorder="1" applyAlignment="1">
      <alignment/>
    </xf>
    <xf numFmtId="9" fontId="1" fillId="0" borderId="10" xfId="51" applyFont="1" applyFill="1" applyBorder="1" applyAlignment="1">
      <alignment/>
    </xf>
    <xf numFmtId="9" fontId="3" fillId="0" borderId="10" xfId="51" applyFont="1" applyFill="1" applyBorder="1" applyAlignment="1">
      <alignment/>
    </xf>
    <xf numFmtId="9" fontId="1" fillId="0" borderId="0" xfId="51" applyFont="1" applyFill="1" applyBorder="1" applyAlignment="1">
      <alignment/>
    </xf>
    <xf numFmtId="0" fontId="1" fillId="0" borderId="21" xfId="0" applyFont="1" applyBorder="1" applyAlignment="1">
      <alignment/>
    </xf>
    <xf numFmtId="9" fontId="1" fillId="0" borderId="17" xfId="51" applyFont="1" applyFill="1" applyBorder="1" applyAlignment="1">
      <alignment/>
    </xf>
    <xf numFmtId="9" fontId="0" fillId="0" borderId="0" xfId="51" applyFont="1" applyFill="1" applyAlignment="1">
      <alignment/>
    </xf>
    <xf numFmtId="9" fontId="4" fillId="0" borderId="0" xfId="51" applyFont="1" applyFill="1" applyAlignment="1">
      <alignment horizontal="center"/>
    </xf>
    <xf numFmtId="9" fontId="0" fillId="34" borderId="10" xfId="51" applyFont="1" applyFill="1" applyBorder="1" applyAlignment="1">
      <alignment/>
    </xf>
    <xf numFmtId="9" fontId="0" fillId="0" borderId="0" xfId="51" applyFont="1" applyFill="1" applyBorder="1" applyAlignment="1">
      <alignment/>
    </xf>
    <xf numFmtId="9" fontId="1" fillId="33" borderId="17" xfId="51" applyFont="1" applyFill="1" applyBorder="1" applyAlignment="1">
      <alignment/>
    </xf>
    <xf numFmtId="9" fontId="0" fillId="34" borderId="0" xfId="51" applyFont="1" applyFill="1" applyAlignment="1">
      <alignment/>
    </xf>
    <xf numFmtId="9" fontId="3" fillId="35" borderId="10" xfId="51" applyFont="1" applyFill="1" applyBorder="1" applyAlignment="1">
      <alignment/>
    </xf>
    <xf numFmtId="9" fontId="3" fillId="35" borderId="10" xfId="51" applyFont="1" applyFill="1" applyBorder="1" applyAlignment="1">
      <alignment/>
    </xf>
    <xf numFmtId="9" fontId="3" fillId="0" borderId="10" xfId="51" applyFont="1" applyFill="1" applyBorder="1" applyAlignment="1">
      <alignment/>
    </xf>
    <xf numFmtId="9" fontId="1" fillId="35" borderId="10" xfId="51" applyFont="1" applyFill="1" applyBorder="1" applyAlignment="1">
      <alignment/>
    </xf>
    <xf numFmtId="9" fontId="1" fillId="0" borderId="10" xfId="51" applyFont="1" applyBorder="1" applyAlignment="1">
      <alignment/>
    </xf>
    <xf numFmtId="9" fontId="1" fillId="34" borderId="10" xfId="51" applyFont="1" applyFill="1" applyBorder="1" applyAlignment="1">
      <alignment/>
    </xf>
    <xf numFmtId="9" fontId="0" fillId="0" borderId="0" xfId="51" applyFont="1" applyFill="1" applyAlignment="1">
      <alignment horizontal="right"/>
    </xf>
    <xf numFmtId="0" fontId="2" fillId="0" borderId="0" xfId="0" applyFont="1" applyAlignment="1">
      <alignment horizontal="left"/>
    </xf>
    <xf numFmtId="9" fontId="2" fillId="0" borderId="0" xfId="5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9" fontId="1" fillId="0" borderId="0" xfId="51" applyFont="1" applyFill="1" applyAlignment="1">
      <alignment horizontal="right"/>
    </xf>
    <xf numFmtId="9" fontId="1" fillId="34" borderId="0" xfId="51" applyFont="1" applyFill="1" applyAlignment="1">
      <alignment horizontal="right"/>
    </xf>
    <xf numFmtId="9" fontId="1" fillId="36" borderId="0" xfId="51" applyFont="1" applyFill="1" applyAlignment="1">
      <alignment horizontal="right"/>
    </xf>
    <xf numFmtId="9" fontId="1" fillId="39" borderId="0" xfId="51" applyFont="1" applyFill="1" applyAlignment="1">
      <alignment horizontal="right"/>
    </xf>
    <xf numFmtId="9" fontId="1" fillId="37" borderId="0" xfId="51" applyFont="1" applyFill="1" applyAlignment="1">
      <alignment horizontal="right"/>
    </xf>
    <xf numFmtId="9" fontId="3" fillId="0" borderId="10" xfId="51" applyFont="1" applyBorder="1" applyAlignment="1">
      <alignment horizontal="right"/>
    </xf>
    <xf numFmtId="9" fontId="3" fillId="0" borderId="14" xfId="51" applyFont="1" applyBorder="1" applyAlignment="1">
      <alignment horizontal="right"/>
    </xf>
    <xf numFmtId="9" fontId="1" fillId="0" borderId="17" xfId="51" applyFont="1" applyFill="1" applyBorder="1" applyAlignment="1">
      <alignment horizontal="right"/>
    </xf>
    <xf numFmtId="9" fontId="1" fillId="0" borderId="10" xfId="51" applyFont="1" applyFill="1" applyBorder="1" applyAlignment="1">
      <alignment horizontal="right"/>
    </xf>
    <xf numFmtId="9" fontId="3" fillId="0" borderId="13" xfId="51" applyFont="1" applyBorder="1" applyAlignment="1">
      <alignment horizontal="right"/>
    </xf>
    <xf numFmtId="9" fontId="1" fillId="0" borderId="14" xfId="51" applyFont="1" applyFill="1" applyBorder="1" applyAlignment="1">
      <alignment horizontal="right"/>
    </xf>
    <xf numFmtId="9" fontId="3" fillId="37" borderId="17" xfId="51" applyFont="1" applyFill="1" applyBorder="1" applyAlignment="1">
      <alignment horizontal="right"/>
    </xf>
    <xf numFmtId="9" fontId="3" fillId="40" borderId="0" xfId="51" applyFont="1" applyFill="1" applyBorder="1" applyAlignment="1">
      <alignment horizontal="right"/>
    </xf>
    <xf numFmtId="9" fontId="1" fillId="38" borderId="0" xfId="51" applyFont="1" applyFill="1" applyAlignment="1">
      <alignment horizontal="right"/>
    </xf>
    <xf numFmtId="9" fontId="3" fillId="37" borderId="0" xfId="51" applyFont="1" applyFill="1" applyAlignment="1">
      <alignment horizontal="right"/>
    </xf>
    <xf numFmtId="9" fontId="3" fillId="0" borderId="10" xfId="51" applyFont="1" applyFill="1" applyBorder="1" applyAlignment="1">
      <alignment horizontal="right"/>
    </xf>
    <xf numFmtId="9" fontId="3" fillId="0" borderId="14" xfId="51" applyFont="1" applyFill="1" applyBorder="1" applyAlignment="1">
      <alignment horizontal="right"/>
    </xf>
    <xf numFmtId="9" fontId="3" fillId="38" borderId="0" xfId="51" applyFont="1" applyFill="1" applyAlignment="1">
      <alignment horizontal="right"/>
    </xf>
    <xf numFmtId="9" fontId="3" fillId="39" borderId="25" xfId="51" applyFont="1" applyFill="1" applyBorder="1" applyAlignment="1">
      <alignment horizontal="right"/>
    </xf>
    <xf numFmtId="9" fontId="4" fillId="0" borderId="0" xfId="51" applyFont="1" applyFill="1" applyBorder="1" applyAlignment="1">
      <alignment horizontal="right"/>
    </xf>
    <xf numFmtId="9" fontId="3" fillId="36" borderId="0" xfId="51" applyFont="1" applyFill="1" applyBorder="1" applyAlignment="1">
      <alignment horizontal="right"/>
    </xf>
    <xf numFmtId="9" fontId="3" fillId="39" borderId="0" xfId="51" applyFont="1" applyFill="1" applyBorder="1" applyAlignment="1">
      <alignment horizontal="right"/>
    </xf>
    <xf numFmtId="9" fontId="3" fillId="43" borderId="0" xfId="51" applyFont="1" applyFill="1" applyBorder="1" applyAlignment="1">
      <alignment horizontal="right"/>
    </xf>
    <xf numFmtId="9" fontId="3" fillId="40" borderId="10" xfId="51" applyFont="1" applyFill="1" applyBorder="1" applyAlignment="1">
      <alignment horizontal="right"/>
    </xf>
    <xf numFmtId="9" fontId="1" fillId="43" borderId="33" xfId="51" applyFont="1" applyFill="1" applyBorder="1" applyAlignment="1">
      <alignment horizontal="right"/>
    </xf>
    <xf numFmtId="9" fontId="3" fillId="39" borderId="25" xfId="51" applyFont="1" applyFill="1" applyBorder="1" applyAlignment="1">
      <alignment horizontal="right"/>
    </xf>
    <xf numFmtId="9" fontId="3" fillId="37" borderId="27" xfId="51" applyFont="1" applyFill="1" applyBorder="1" applyAlignment="1">
      <alignment horizontal="right"/>
    </xf>
    <xf numFmtId="9" fontId="1" fillId="43" borderId="0" xfId="51" applyFont="1" applyFill="1" applyAlignment="1">
      <alignment horizontal="right"/>
    </xf>
    <xf numFmtId="9" fontId="3" fillId="0" borderId="27" xfId="51" applyFont="1" applyFill="1" applyBorder="1" applyAlignment="1">
      <alignment horizontal="right"/>
    </xf>
    <xf numFmtId="9" fontId="3" fillId="0" borderId="0" xfId="51" applyFont="1" applyFill="1" applyAlignment="1">
      <alignment horizontal="right"/>
    </xf>
    <xf numFmtId="9" fontId="3" fillId="36" borderId="0" xfId="51" applyFont="1" applyFill="1" applyBorder="1" applyAlignment="1">
      <alignment horizontal="right"/>
    </xf>
    <xf numFmtId="9" fontId="1" fillId="40" borderId="0" xfId="51" applyFont="1" applyFill="1" applyBorder="1" applyAlignment="1">
      <alignment horizontal="right"/>
    </xf>
    <xf numFmtId="9" fontId="1" fillId="36" borderId="0" xfId="51" applyFont="1" applyFill="1" applyBorder="1" applyAlignment="1">
      <alignment horizontal="right"/>
    </xf>
    <xf numFmtId="9" fontId="3" fillId="43" borderId="0" xfId="51" applyFont="1" applyFill="1" applyAlignment="1">
      <alignment horizontal="right"/>
    </xf>
    <xf numFmtId="9" fontId="3" fillId="37" borderId="22" xfId="51" applyFont="1" applyFill="1" applyBorder="1" applyAlignment="1">
      <alignment horizontal="right"/>
    </xf>
    <xf numFmtId="9" fontId="1" fillId="37" borderId="0" xfId="51" applyFont="1" applyFill="1" applyAlignment="1">
      <alignment horizontal="right"/>
    </xf>
    <xf numFmtId="9" fontId="3" fillId="36" borderId="0" xfId="51" applyFont="1" applyFill="1" applyAlignment="1">
      <alignment horizontal="right"/>
    </xf>
    <xf numFmtId="9" fontId="1" fillId="40" borderId="0" xfId="51" applyFont="1" applyFill="1" applyAlignment="1">
      <alignment horizontal="right"/>
    </xf>
    <xf numFmtId="9" fontId="1" fillId="0" borderId="0" xfId="51" applyFont="1" applyFill="1" applyAlignment="1">
      <alignment horizontal="right"/>
    </xf>
    <xf numFmtId="9" fontId="3" fillId="43" borderId="0" xfId="51" applyFont="1" applyFill="1" applyAlignment="1">
      <alignment horizontal="right"/>
    </xf>
    <xf numFmtId="9" fontId="4" fillId="43" borderId="0" xfId="51" applyFont="1" applyFill="1" applyAlignment="1">
      <alignment horizontal="right"/>
    </xf>
    <xf numFmtId="9" fontId="3" fillId="40" borderId="0" xfId="51" applyFont="1" applyFill="1" applyAlignment="1">
      <alignment horizontal="right"/>
    </xf>
    <xf numFmtId="9" fontId="3" fillId="36" borderId="0" xfId="51" applyFont="1" applyFill="1" applyAlignment="1">
      <alignment horizontal="right"/>
    </xf>
    <xf numFmtId="9" fontId="3" fillId="43" borderId="0" xfId="51" applyFont="1" applyFill="1" applyBorder="1" applyAlignment="1">
      <alignment horizontal="right"/>
    </xf>
    <xf numFmtId="9" fontId="4" fillId="39" borderId="18" xfId="51" applyFont="1" applyFill="1" applyBorder="1" applyAlignment="1">
      <alignment horizontal="right"/>
    </xf>
    <xf numFmtId="9" fontId="14" fillId="38" borderId="19" xfId="51" applyFont="1" applyFill="1" applyBorder="1" applyAlignment="1">
      <alignment horizontal="right"/>
    </xf>
    <xf numFmtId="9" fontId="10" fillId="34" borderId="10" xfId="51" applyFont="1" applyFill="1" applyBorder="1" applyAlignment="1">
      <alignment horizontal="right"/>
    </xf>
    <xf numFmtId="9" fontId="10" fillId="34" borderId="13" xfId="51" applyFont="1" applyFill="1" applyBorder="1" applyAlignment="1">
      <alignment horizontal="right"/>
    </xf>
    <xf numFmtId="9" fontId="10" fillId="33" borderId="10" xfId="51" applyFont="1" applyFill="1" applyBorder="1" applyAlignment="1">
      <alignment horizontal="right"/>
    </xf>
    <xf numFmtId="9" fontId="3" fillId="0" borderId="17" xfId="51" applyFont="1" applyFill="1" applyBorder="1" applyAlignment="1">
      <alignment horizontal="right"/>
    </xf>
    <xf numFmtId="9" fontId="10" fillId="0" borderId="0" xfId="51" applyFont="1" applyFill="1" applyAlignment="1">
      <alignment horizontal="right"/>
    </xf>
    <xf numFmtId="0" fontId="10" fillId="33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9" fontId="1" fillId="0" borderId="0" xfId="0" applyNumberFormat="1" applyFont="1" applyFill="1" applyAlignment="1">
      <alignment horizontal="right"/>
    </xf>
    <xf numFmtId="9" fontId="0" fillId="0" borderId="0" xfId="51" applyFont="1" applyAlignment="1">
      <alignment horizontal="right"/>
    </xf>
    <xf numFmtId="9" fontId="1" fillId="0" borderId="0" xfId="51" applyFont="1" applyAlignment="1">
      <alignment horizontal="right"/>
    </xf>
    <xf numFmtId="49" fontId="20" fillId="0" borderId="0" xfId="0" applyNumberFormat="1" applyFont="1" applyBorder="1" applyAlignment="1">
      <alignment horizontal="left" wrapText="1"/>
    </xf>
    <xf numFmtId="9" fontId="1" fillId="0" borderId="0" xfId="51" applyFont="1" applyBorder="1" applyAlignment="1">
      <alignment horizontal="right" wrapText="1"/>
    </xf>
    <xf numFmtId="3" fontId="8" fillId="0" borderId="0" xfId="51" applyNumberFormat="1" applyFont="1" applyFill="1" applyBorder="1" applyAlignment="1">
      <alignment/>
    </xf>
    <xf numFmtId="9" fontId="14" fillId="0" borderId="0" xfId="51" applyFont="1" applyFill="1" applyBorder="1" applyAlignment="1">
      <alignment horizontal="right"/>
    </xf>
    <xf numFmtId="9" fontId="12" fillId="0" borderId="0" xfId="51" applyFont="1" applyFill="1" applyBorder="1" applyAlignment="1">
      <alignment horizontal="right"/>
    </xf>
    <xf numFmtId="9" fontId="1" fillId="0" borderId="0" xfId="5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Fill="1" applyAlignment="1">
      <alignment horizontal="right"/>
    </xf>
    <xf numFmtId="9" fontId="22" fillId="0" borderId="0" xfId="51" applyFont="1" applyFill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3" fontId="1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4" borderId="17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9" fontId="1" fillId="33" borderId="10" xfId="51" applyFont="1" applyFill="1" applyBorder="1" applyAlignment="1">
      <alignment wrapText="1"/>
    </xf>
    <xf numFmtId="9" fontId="1" fillId="33" borderId="10" xfId="5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/>
    </xf>
    <xf numFmtId="3" fontId="3" fillId="33" borderId="28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 wrapText="1"/>
    </xf>
    <xf numFmtId="3" fontId="3" fillId="33" borderId="28" xfId="0" applyNumberFormat="1" applyFont="1" applyFill="1" applyBorder="1" applyAlignment="1">
      <alignment wrapText="1"/>
    </xf>
    <xf numFmtId="3" fontId="1" fillId="33" borderId="28" xfId="0" applyNumberFormat="1" applyFont="1" applyFill="1" applyBorder="1" applyAlignment="1">
      <alignment wrapText="1"/>
    </xf>
    <xf numFmtId="9" fontId="1" fillId="33" borderId="13" xfId="51" applyFont="1" applyFill="1" applyBorder="1" applyAlignment="1">
      <alignment wrapText="1"/>
    </xf>
    <xf numFmtId="0" fontId="1" fillId="33" borderId="1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0" fillId="0" borderId="37" xfId="0" applyFont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" fontId="0" fillId="33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7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0" fillId="0" borderId="13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4" fillId="39" borderId="0" xfId="0" applyNumberFormat="1" applyFont="1" applyFill="1" applyBorder="1" applyAlignment="1">
      <alignment/>
    </xf>
    <xf numFmtId="3" fontId="4" fillId="43" borderId="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/>
    </xf>
    <xf numFmtId="3" fontId="0" fillId="43" borderId="3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3" fontId="0" fillId="37" borderId="0" xfId="0" applyNumberFormat="1" applyFont="1" applyFill="1" applyAlignment="1">
      <alignment/>
    </xf>
    <xf numFmtId="3" fontId="0" fillId="0" borderId="24" xfId="0" applyNumberFormat="1" applyFont="1" applyFill="1" applyBorder="1" applyAlignment="1">
      <alignment/>
    </xf>
    <xf numFmtId="3" fontId="0" fillId="43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0" fillId="37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3" fontId="0" fillId="4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4" fillId="38" borderId="19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6" fontId="0" fillId="34" borderId="13" xfId="51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wrapText="1"/>
    </xf>
    <xf numFmtId="9" fontId="12" fillId="33" borderId="10" xfId="5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1" fillId="33" borderId="10" xfId="51" applyNumberFormat="1" applyFont="1" applyFill="1" applyBorder="1" applyAlignment="1">
      <alignment horizontal="center"/>
    </xf>
    <xf numFmtId="9" fontId="1" fillId="0" borderId="10" xfId="5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33" borderId="28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 wrapText="1"/>
    </xf>
    <xf numFmtId="3" fontId="0" fillId="33" borderId="12" xfId="0" applyNumberFormat="1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4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33" borderId="12" xfId="0" applyNumberFormat="1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4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14" fillId="39" borderId="0" xfId="0" applyFont="1" applyFill="1" applyAlignment="1">
      <alignment/>
    </xf>
    <xf numFmtId="0" fontId="12" fillId="39" borderId="0" xfId="0" applyFont="1" applyFill="1" applyAlignment="1">
      <alignment/>
    </xf>
    <xf numFmtId="0" fontId="14" fillId="37" borderId="0" xfId="0" applyFont="1" applyFill="1" applyAlignment="1">
      <alignment/>
    </xf>
    <xf numFmtId="0" fontId="12" fillId="37" borderId="0" xfId="0" applyFont="1" applyFill="1" applyAlignment="1">
      <alignment/>
    </xf>
    <xf numFmtId="3" fontId="1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4" fillId="37" borderId="17" xfId="0" applyNumberFormat="1" applyFont="1" applyFill="1" applyBorder="1" applyAlignment="1">
      <alignment/>
    </xf>
    <xf numFmtId="3" fontId="12" fillId="37" borderId="17" xfId="0" applyNumberFormat="1" applyFont="1" applyFill="1" applyBorder="1" applyAlignment="1">
      <alignment/>
    </xf>
    <xf numFmtId="3" fontId="14" fillId="40" borderId="0" xfId="0" applyNumberFormat="1" applyFont="1" applyFill="1" applyBorder="1" applyAlignment="1">
      <alignment/>
    </xf>
    <xf numFmtId="3" fontId="12" fillId="40" borderId="0" xfId="0" applyNumberFormat="1" applyFont="1" applyFill="1" applyBorder="1" applyAlignment="1">
      <alignment/>
    </xf>
    <xf numFmtId="0" fontId="14" fillId="38" borderId="0" xfId="0" applyFont="1" applyFill="1" applyAlignment="1">
      <alignment/>
    </xf>
    <xf numFmtId="0" fontId="12" fillId="38" borderId="0" xfId="0" applyFont="1" applyFill="1" applyAlignment="1">
      <alignment/>
    </xf>
    <xf numFmtId="3" fontId="14" fillId="37" borderId="0" xfId="0" applyNumberFormat="1" applyFont="1" applyFill="1" applyAlignment="1">
      <alignment/>
    </xf>
    <xf numFmtId="3" fontId="12" fillId="37" borderId="0" xfId="0" applyNumberFormat="1" applyFont="1" applyFill="1" applyAlignment="1">
      <alignment/>
    </xf>
    <xf numFmtId="3" fontId="14" fillId="37" borderId="17" xfId="0" applyNumberFormat="1" applyFont="1" applyFill="1" applyBorder="1" applyAlignment="1">
      <alignment/>
    </xf>
    <xf numFmtId="3" fontId="12" fillId="37" borderId="17" xfId="0" applyNumberFormat="1" applyFont="1" applyFill="1" applyBorder="1" applyAlignment="1">
      <alignment/>
    </xf>
    <xf numFmtId="3" fontId="14" fillId="40" borderId="0" xfId="0" applyNumberFormat="1" applyFont="1" applyFill="1" applyBorder="1" applyAlignment="1">
      <alignment/>
    </xf>
    <xf numFmtId="3" fontId="12" fillId="40" borderId="0" xfId="0" applyNumberFormat="1" applyFont="1" applyFill="1" applyBorder="1" applyAlignment="1">
      <alignment/>
    </xf>
    <xf numFmtId="3" fontId="14" fillId="38" borderId="0" xfId="0" applyNumberFormat="1" applyFont="1" applyFill="1" applyAlignment="1">
      <alignment/>
    </xf>
    <xf numFmtId="3" fontId="12" fillId="38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4" fillId="37" borderId="24" xfId="0" applyNumberFormat="1" applyFont="1" applyFill="1" applyBorder="1" applyAlignment="1">
      <alignment/>
    </xf>
    <xf numFmtId="3" fontId="12" fillId="37" borderId="24" xfId="0" applyNumberFormat="1" applyFont="1" applyFill="1" applyBorder="1" applyAlignment="1">
      <alignment/>
    </xf>
    <xf numFmtId="3" fontId="14" fillId="39" borderId="25" xfId="0" applyNumberFormat="1" applyFont="1" applyFill="1" applyBorder="1" applyAlignment="1">
      <alignment/>
    </xf>
    <xf numFmtId="3" fontId="12" fillId="39" borderId="25" xfId="0" applyNumberFormat="1" applyFont="1" applyFill="1" applyBorder="1" applyAlignment="1">
      <alignment/>
    </xf>
    <xf numFmtId="3" fontId="14" fillId="36" borderId="0" xfId="0" applyNumberFormat="1" applyFont="1" applyFill="1" applyBorder="1" applyAlignment="1">
      <alignment/>
    </xf>
    <xf numFmtId="3" fontId="12" fillId="36" borderId="0" xfId="0" applyNumberFormat="1" applyFont="1" applyFill="1" applyBorder="1" applyAlignment="1">
      <alignment/>
    </xf>
    <xf numFmtId="3" fontId="14" fillId="39" borderId="0" xfId="0" applyNumberFormat="1" applyFont="1" applyFill="1" applyBorder="1" applyAlignment="1">
      <alignment/>
    </xf>
    <xf numFmtId="3" fontId="12" fillId="39" borderId="0" xfId="0" applyNumberFormat="1" applyFont="1" applyFill="1" applyBorder="1" applyAlignment="1">
      <alignment/>
    </xf>
    <xf numFmtId="3" fontId="14" fillId="43" borderId="0" xfId="0" applyNumberFormat="1" applyFont="1" applyFill="1" applyBorder="1" applyAlignment="1">
      <alignment/>
    </xf>
    <xf numFmtId="3" fontId="12" fillId="43" borderId="0" xfId="0" applyNumberFormat="1" applyFont="1" applyFill="1" applyBorder="1" applyAlignment="1">
      <alignment/>
    </xf>
    <xf numFmtId="3" fontId="14" fillId="40" borderId="10" xfId="0" applyNumberFormat="1" applyFont="1" applyFill="1" applyBorder="1" applyAlignment="1">
      <alignment/>
    </xf>
    <xf numFmtId="3" fontId="12" fillId="40" borderId="10" xfId="0" applyNumberFormat="1" applyFont="1" applyFill="1" applyBorder="1" applyAlignment="1">
      <alignment/>
    </xf>
    <xf numFmtId="3" fontId="12" fillId="43" borderId="33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4" fillId="36" borderId="0" xfId="0" applyNumberFormat="1" applyFont="1" applyFill="1" applyAlignment="1">
      <alignment/>
    </xf>
    <xf numFmtId="3" fontId="12" fillId="36" borderId="0" xfId="0" applyNumberFormat="1" applyFont="1" applyFill="1" applyAlignment="1">
      <alignment/>
    </xf>
    <xf numFmtId="3" fontId="14" fillId="39" borderId="0" xfId="0" applyNumberFormat="1" applyFont="1" applyFill="1" applyAlignment="1">
      <alignment/>
    </xf>
    <xf numFmtId="3" fontId="12" fillId="39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4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4" fillId="37" borderId="27" xfId="0" applyNumberFormat="1" applyFont="1" applyFill="1" applyBorder="1" applyAlignment="1">
      <alignment/>
    </xf>
    <xf numFmtId="3" fontId="12" fillId="37" borderId="27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4" fillId="43" borderId="0" xfId="0" applyNumberFormat="1" applyFont="1" applyFill="1" applyAlignment="1">
      <alignment/>
    </xf>
    <xf numFmtId="3" fontId="12" fillId="43" borderId="0" xfId="0" applyNumberFormat="1" applyFont="1" applyFill="1" applyAlignment="1">
      <alignment/>
    </xf>
    <xf numFmtId="3" fontId="14" fillId="0" borderId="17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4" fillId="41" borderId="0" xfId="0" applyNumberFormat="1" applyFont="1" applyFill="1" applyAlignment="1">
      <alignment/>
    </xf>
    <xf numFmtId="3" fontId="12" fillId="41" borderId="0" xfId="0" applyNumberFormat="1" applyFont="1" applyFill="1" applyAlignment="1">
      <alignment/>
    </xf>
    <xf numFmtId="3" fontId="14" fillId="41" borderId="10" xfId="0" applyNumberFormat="1" applyFont="1" applyFill="1" applyBorder="1" applyAlignment="1">
      <alignment/>
    </xf>
    <xf numFmtId="3" fontId="12" fillId="41" borderId="10" xfId="0" applyNumberFormat="1" applyFont="1" applyFill="1" applyBorder="1" applyAlignment="1">
      <alignment/>
    </xf>
    <xf numFmtId="3" fontId="14" fillId="41" borderId="27" xfId="0" applyNumberFormat="1" applyFont="1" applyFill="1" applyBorder="1" applyAlignment="1">
      <alignment/>
    </xf>
    <xf numFmtId="3" fontId="12" fillId="41" borderId="27" xfId="0" applyNumberFormat="1" applyFont="1" applyFill="1" applyBorder="1" applyAlignment="1">
      <alignment/>
    </xf>
    <xf numFmtId="3" fontId="14" fillId="37" borderId="22" xfId="0" applyNumberFormat="1" applyFont="1" applyFill="1" applyBorder="1" applyAlignment="1">
      <alignment/>
    </xf>
    <xf numFmtId="3" fontId="12" fillId="37" borderId="2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4" fillId="37" borderId="21" xfId="0" applyNumberFormat="1" applyFont="1" applyFill="1" applyBorder="1" applyAlignment="1">
      <alignment/>
    </xf>
    <xf numFmtId="3" fontId="12" fillId="37" borderId="21" xfId="0" applyNumberFormat="1" applyFont="1" applyFill="1" applyBorder="1" applyAlignment="1">
      <alignment/>
    </xf>
    <xf numFmtId="3" fontId="14" fillId="37" borderId="27" xfId="0" applyNumberFormat="1" applyFont="1" applyFill="1" applyBorder="1" applyAlignment="1">
      <alignment/>
    </xf>
    <xf numFmtId="3" fontId="12" fillId="37" borderId="27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40" borderId="0" xfId="0" applyNumberFormat="1" applyFont="1" applyFill="1" applyAlignment="1">
      <alignment/>
    </xf>
    <xf numFmtId="3" fontId="14" fillId="40" borderId="0" xfId="0" applyNumberFormat="1" applyFont="1" applyFill="1" applyAlignment="1">
      <alignment/>
    </xf>
    <xf numFmtId="3" fontId="14" fillId="39" borderId="18" xfId="0" applyNumberFormat="1" applyFont="1" applyFill="1" applyBorder="1" applyAlignment="1">
      <alignment/>
    </xf>
    <xf numFmtId="3" fontId="12" fillId="39" borderId="18" xfId="0" applyNumberFormat="1" applyFont="1" applyFill="1" applyBorder="1" applyAlignment="1">
      <alignment/>
    </xf>
    <xf numFmtId="3" fontId="12" fillId="38" borderId="19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" fontId="12" fillId="33" borderId="10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37" borderId="0" xfId="0" applyNumberFormat="1" applyFont="1" applyFill="1" applyAlignment="1">
      <alignment/>
    </xf>
    <xf numFmtId="3" fontId="12" fillId="38" borderId="0" xfId="0" applyNumberFormat="1" applyFont="1" applyFill="1" applyAlignment="1">
      <alignment/>
    </xf>
    <xf numFmtId="3" fontId="14" fillId="37" borderId="24" xfId="0" applyNumberFormat="1" applyFont="1" applyFill="1" applyBorder="1" applyAlignment="1">
      <alignment/>
    </xf>
    <xf numFmtId="3" fontId="14" fillId="36" borderId="0" xfId="0" applyNumberFormat="1" applyFont="1" applyFill="1" applyBorder="1" applyAlignment="1">
      <alignment/>
    </xf>
    <xf numFmtId="3" fontId="14" fillId="39" borderId="0" xfId="0" applyNumberFormat="1" applyFont="1" applyFill="1" applyBorder="1" applyAlignment="1">
      <alignment/>
    </xf>
    <xf numFmtId="3" fontId="14" fillId="43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2" fillId="36" borderId="0" xfId="0" applyNumberFormat="1" applyFont="1" applyFill="1" applyAlignment="1">
      <alignment/>
    </xf>
    <xf numFmtId="3" fontId="12" fillId="39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2" fillId="43" borderId="0" xfId="0" applyNumberFormat="1" applyFont="1" applyFill="1" applyAlignment="1">
      <alignment/>
    </xf>
    <xf numFmtId="3" fontId="12" fillId="41" borderId="0" xfId="0" applyNumberFormat="1" applyFont="1" applyFill="1" applyAlignment="1">
      <alignment/>
    </xf>
    <xf numFmtId="3" fontId="14" fillId="41" borderId="10" xfId="0" applyNumberFormat="1" applyFont="1" applyFill="1" applyBorder="1" applyAlignment="1">
      <alignment/>
    </xf>
    <xf numFmtId="3" fontId="12" fillId="41" borderId="10" xfId="0" applyNumberFormat="1" applyFont="1" applyFill="1" applyBorder="1" applyAlignment="1">
      <alignment/>
    </xf>
    <xf numFmtId="3" fontId="14" fillId="41" borderId="27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2" fillId="36" borderId="0" xfId="0" applyNumberFormat="1" applyFont="1" applyFill="1" applyBorder="1" applyAlignment="1">
      <alignment/>
    </xf>
    <xf numFmtId="2" fontId="14" fillId="37" borderId="22" xfId="0" applyNumberFormat="1" applyFont="1" applyFill="1" applyBorder="1" applyAlignment="1">
      <alignment/>
    </xf>
    <xf numFmtId="3" fontId="12" fillId="40" borderId="0" xfId="0" applyNumberFormat="1" applyFont="1" applyFill="1" applyAlignment="1">
      <alignment/>
    </xf>
    <xf numFmtId="3" fontId="14" fillId="43" borderId="0" xfId="0" applyNumberFormat="1" applyFont="1" applyFill="1" applyAlignment="1">
      <alignment/>
    </xf>
    <xf numFmtId="3" fontId="14" fillId="36" borderId="0" xfId="0" applyNumberFormat="1" applyFont="1" applyFill="1" applyAlignment="1">
      <alignment/>
    </xf>
    <xf numFmtId="16" fontId="12" fillId="34" borderId="13" xfId="51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AppData\Local\Temp\Plan%20razvojnih%20programa%20za%202014.godini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razvojnih programa za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2"/>
  <sheetViews>
    <sheetView tabSelected="1" zoomScalePageLayoutView="0" workbookViewId="0" topLeftCell="A1">
      <selection activeCell="J145" sqref="J145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1.7109375" style="0" customWidth="1"/>
    <col min="11" max="11" width="9.28125" style="0" hidden="1" customWidth="1"/>
    <col min="12" max="12" width="0" style="0" hidden="1" customWidth="1"/>
    <col min="13" max="13" width="9.421875" style="97" hidden="1" customWidth="1"/>
    <col min="14" max="14" width="11.57421875" style="73" hidden="1" customWidth="1"/>
    <col min="15" max="15" width="12.8515625" style="73" customWidth="1"/>
    <col min="16" max="17" width="11.28125" style="199" customWidth="1"/>
    <col min="18" max="18" width="10.28125" style="414" customWidth="1"/>
    <col min="19" max="19" width="5.8515625" style="109" customWidth="1"/>
    <col min="20" max="20" width="5.7109375" style="399" customWidth="1"/>
  </cols>
  <sheetData>
    <row r="2" spans="1:22" ht="12.75">
      <c r="A2" t="s">
        <v>704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R2" s="617"/>
      <c r="S2" s="414"/>
      <c r="T2" s="414"/>
      <c r="U2" s="109"/>
      <c r="V2" s="411"/>
    </row>
    <row r="3" spans="1:22" ht="12.75">
      <c r="A3" t="s">
        <v>705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R3" s="617"/>
      <c r="S3" s="414"/>
      <c r="T3" s="414"/>
      <c r="U3" s="109"/>
      <c r="V3" s="411"/>
    </row>
    <row r="4" spans="1:22" ht="12.75">
      <c r="A4" t="s">
        <v>709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R4" s="617"/>
      <c r="S4" s="414"/>
      <c r="T4" s="414"/>
      <c r="U4" s="109"/>
      <c r="V4" s="411"/>
    </row>
    <row r="5" spans="1:22" ht="12.75">
      <c r="A5" t="s">
        <v>710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N5" s="415"/>
      <c r="O5" s="415"/>
      <c r="P5" s="265"/>
      <c r="Q5" s="265"/>
      <c r="R5" s="425"/>
      <c r="S5" s="416"/>
      <c r="T5" s="416"/>
      <c r="U5" s="23"/>
      <c r="V5" s="411"/>
    </row>
    <row r="6" spans="1:22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N6" s="415"/>
      <c r="O6" s="415"/>
      <c r="P6" s="265"/>
      <c r="Q6" s="265"/>
      <c r="R6" s="425"/>
      <c r="S6" s="416"/>
      <c r="T6" s="416"/>
      <c r="U6" s="23"/>
      <c r="V6" s="411"/>
    </row>
    <row r="7" spans="13:22" ht="14.25">
      <c r="M7" s="77"/>
      <c r="N7" s="72"/>
      <c r="O7" s="72"/>
      <c r="P7" s="265"/>
      <c r="Q7" s="265"/>
      <c r="R7" s="425"/>
      <c r="S7" s="23"/>
      <c r="T7" s="23"/>
      <c r="U7" s="23"/>
      <c r="V7" s="411"/>
    </row>
    <row r="8" spans="1:22" ht="15.75">
      <c r="A8" s="81"/>
      <c r="B8" s="81"/>
      <c r="C8" s="81"/>
      <c r="D8" s="81"/>
      <c r="E8" s="81"/>
      <c r="F8" s="81"/>
      <c r="G8" s="81"/>
      <c r="H8" s="81"/>
      <c r="I8" s="81"/>
      <c r="J8" s="772" t="s">
        <v>635</v>
      </c>
      <c r="K8" s="772"/>
      <c r="L8" s="772"/>
      <c r="M8" s="772"/>
      <c r="N8" s="772"/>
      <c r="O8" s="772"/>
      <c r="P8" s="772"/>
      <c r="Q8" s="772"/>
      <c r="R8" s="773"/>
      <c r="S8" s="505"/>
      <c r="T8" s="81"/>
      <c r="U8" s="81"/>
      <c r="V8" s="81"/>
    </row>
    <row r="9" spans="1:22" ht="15.75">
      <c r="A9" s="81"/>
      <c r="B9" s="81"/>
      <c r="C9" s="81"/>
      <c r="D9" s="81"/>
      <c r="E9" s="81"/>
      <c r="F9" s="81"/>
      <c r="G9" s="81"/>
      <c r="H9" s="81"/>
      <c r="I9" s="81"/>
      <c r="J9" s="412" t="s">
        <v>636</v>
      </c>
      <c r="K9" s="81"/>
      <c r="L9" s="81"/>
      <c r="M9" s="93"/>
      <c r="N9" s="81"/>
      <c r="O9" s="81"/>
      <c r="P9" s="421"/>
      <c r="Q9" s="421"/>
      <c r="R9" s="422"/>
      <c r="S9" s="106"/>
      <c r="T9" s="106"/>
      <c r="U9" s="106"/>
      <c r="V9" s="413"/>
    </row>
    <row r="10" spans="1:22" s="43" customFormat="1" ht="15.75">
      <c r="A10" s="81"/>
      <c r="B10" s="81"/>
      <c r="C10" s="81"/>
      <c r="D10" s="81"/>
      <c r="E10" s="81"/>
      <c r="F10" s="81"/>
      <c r="G10" s="81"/>
      <c r="H10" s="81"/>
      <c r="I10" s="81"/>
      <c r="J10" s="81" t="s">
        <v>637</v>
      </c>
      <c r="K10" s="81"/>
      <c r="L10" s="81"/>
      <c r="M10" s="93"/>
      <c r="N10" s="81"/>
      <c r="O10" s="81"/>
      <c r="P10" s="421"/>
      <c r="Q10" s="421"/>
      <c r="R10" s="422"/>
      <c r="S10" s="106"/>
      <c r="T10" s="106"/>
      <c r="U10" s="106"/>
      <c r="V10" s="413"/>
    </row>
    <row r="11" spans="1:22" s="43" customFormat="1" ht="15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93"/>
      <c r="N11" s="81"/>
      <c r="O11" s="81"/>
      <c r="P11" s="421"/>
      <c r="Q11" s="421"/>
      <c r="R11" s="422"/>
      <c r="S11" s="106"/>
      <c r="T11" s="106"/>
      <c r="U11" s="106"/>
      <c r="V11" s="413"/>
    </row>
    <row r="12" spans="1:22" s="43" customFormat="1" ht="15.75">
      <c r="A12" s="82"/>
      <c r="B12" s="82"/>
      <c r="C12" s="82"/>
      <c r="D12" s="81"/>
      <c r="E12" s="81"/>
      <c r="F12" s="81"/>
      <c r="G12" s="81"/>
      <c r="H12" s="81"/>
      <c r="I12" s="81"/>
      <c r="J12" s="503"/>
      <c r="K12" s="81"/>
      <c r="L12" s="81"/>
      <c r="M12" s="93"/>
      <c r="N12" s="81"/>
      <c r="O12" s="502" t="s">
        <v>669</v>
      </c>
      <c r="P12" s="481"/>
      <c r="Q12" s="481"/>
      <c r="R12" s="422"/>
      <c r="S12" s="106"/>
      <c r="T12" s="106"/>
      <c r="U12" s="106"/>
      <c r="V12" s="413"/>
    </row>
    <row r="13" spans="1:22" s="43" customFormat="1" ht="15.75">
      <c r="A13" s="417" t="s">
        <v>675</v>
      </c>
      <c r="B13"/>
      <c r="C13"/>
      <c r="D13" s="81"/>
      <c r="E13" s="81"/>
      <c r="F13" s="81"/>
      <c r="G13" s="81"/>
      <c r="H13" s="81"/>
      <c r="I13" s="81"/>
      <c r="J13" s="81"/>
      <c r="K13" s="81"/>
      <c r="L13" s="81"/>
      <c r="M13" s="93"/>
      <c r="N13" s="81"/>
      <c r="O13" s="81"/>
      <c r="P13" s="421"/>
      <c r="Q13" s="421"/>
      <c r="R13" s="422"/>
      <c r="S13" s="106"/>
      <c r="T13" s="106"/>
      <c r="U13" s="106"/>
      <c r="V13" s="413"/>
    </row>
    <row r="14" spans="1:22" s="43" customFormat="1" ht="15.75">
      <c r="A14" s="417" t="s">
        <v>638</v>
      </c>
      <c r="B14" s="33"/>
      <c r="C14" s="33"/>
      <c r="D14" s="81"/>
      <c r="E14" s="81"/>
      <c r="F14" s="81"/>
      <c r="G14" s="81"/>
      <c r="H14" s="81"/>
      <c r="I14" s="81"/>
      <c r="J14" s="81"/>
      <c r="K14" s="81"/>
      <c r="L14" s="81"/>
      <c r="M14" s="93"/>
      <c r="N14" s="81"/>
      <c r="O14" s="81"/>
      <c r="P14" s="421"/>
      <c r="Q14" s="421"/>
      <c r="R14" s="422"/>
      <c r="S14" s="106"/>
      <c r="T14" s="106"/>
      <c r="U14" s="106"/>
      <c r="V14" s="413"/>
    </row>
    <row r="15" spans="1:22" s="43" customFormat="1" ht="15.75">
      <c r="A15" s="418" t="s">
        <v>639</v>
      </c>
      <c r="B15" s="419"/>
      <c r="C15" s="419"/>
      <c r="D15" s="81"/>
      <c r="E15" s="81"/>
      <c r="F15" s="81"/>
      <c r="G15" s="81"/>
      <c r="H15" s="81"/>
      <c r="I15" s="81"/>
      <c r="J15" s="81"/>
      <c r="K15" s="81"/>
      <c r="L15" s="81"/>
      <c r="M15" s="93"/>
      <c r="N15" s="81"/>
      <c r="O15" s="81"/>
      <c r="P15" s="421"/>
      <c r="Q15" s="421"/>
      <c r="R15" s="422"/>
      <c r="S15" s="106"/>
      <c r="T15" s="106"/>
      <c r="U15" s="106"/>
      <c r="V15" s="413"/>
    </row>
    <row r="16" spans="1:22" s="43" customFormat="1" ht="15.75">
      <c r="A16" s="418" t="s">
        <v>640</v>
      </c>
      <c r="B16" s="419"/>
      <c r="C16" s="419"/>
      <c r="D16" s="81"/>
      <c r="E16" s="81"/>
      <c r="F16" s="81"/>
      <c r="G16" s="81"/>
      <c r="H16" s="81"/>
      <c r="I16" s="81"/>
      <c r="J16" s="81"/>
      <c r="K16" s="81"/>
      <c r="L16" s="81"/>
      <c r="M16" s="93"/>
      <c r="N16" s="81"/>
      <c r="O16" s="81"/>
      <c r="P16" s="421"/>
      <c r="Q16" s="421"/>
      <c r="R16" s="422"/>
      <c r="S16" s="106"/>
      <c r="T16" s="106"/>
      <c r="U16" s="106"/>
      <c r="V16" s="413"/>
    </row>
    <row r="17" spans="1:22" s="43" customFormat="1" ht="15.75">
      <c r="A17" s="418" t="s">
        <v>641</v>
      </c>
      <c r="B17" s="419"/>
      <c r="C17" s="419"/>
      <c r="D17" s="81"/>
      <c r="E17" s="81"/>
      <c r="F17" s="81"/>
      <c r="G17" s="81"/>
      <c r="H17" s="81"/>
      <c r="I17" s="81"/>
      <c r="J17" s="81"/>
      <c r="K17" s="81"/>
      <c r="L17" s="81"/>
      <c r="M17" s="93"/>
      <c r="N17" s="81"/>
      <c r="O17" s="81"/>
      <c r="P17" s="421"/>
      <c r="Q17" s="421"/>
      <c r="R17" s="422"/>
      <c r="S17" s="106"/>
      <c r="T17" s="106"/>
      <c r="U17" s="106"/>
      <c r="V17" s="413"/>
    </row>
    <row r="18" spans="1:22" s="43" customFormat="1" ht="15.75">
      <c r="A18" s="418" t="s">
        <v>642</v>
      </c>
      <c r="B18" s="419"/>
      <c r="C18" s="419"/>
      <c r="D18" s="81"/>
      <c r="E18" s="81"/>
      <c r="F18" s="81"/>
      <c r="G18" s="81"/>
      <c r="H18" s="81"/>
      <c r="I18" s="81"/>
      <c r="J18" s="81"/>
      <c r="K18" s="81"/>
      <c r="L18" s="81"/>
      <c r="M18" s="93"/>
      <c r="N18" s="81"/>
      <c r="O18" s="81"/>
      <c r="P18" s="421"/>
      <c r="Q18" s="421"/>
      <c r="R18" s="422"/>
      <c r="S18" s="106"/>
      <c r="T18" s="106"/>
      <c r="U18" s="106"/>
      <c r="V18" s="413"/>
    </row>
    <row r="19" spans="1:22" s="43" customFormat="1" ht="15.75">
      <c r="A19" s="418" t="s">
        <v>643</v>
      </c>
      <c r="B19" s="419"/>
      <c r="C19" s="419"/>
      <c r="D19" s="81"/>
      <c r="E19" s="81"/>
      <c r="F19" s="81"/>
      <c r="G19" s="81"/>
      <c r="H19" s="81"/>
      <c r="I19" s="81"/>
      <c r="J19" s="81"/>
      <c r="K19" s="81"/>
      <c r="L19" s="81"/>
      <c r="M19" s="93"/>
      <c r="N19" s="81"/>
      <c r="O19" s="81"/>
      <c r="P19" s="421"/>
      <c r="Q19" s="421"/>
      <c r="R19" s="422"/>
      <c r="S19" s="106"/>
      <c r="T19" s="106"/>
      <c r="U19" s="106"/>
      <c r="V19" s="413"/>
    </row>
    <row r="20" spans="1:22" s="43" customFormat="1" ht="15.75">
      <c r="A20" s="418" t="s">
        <v>644</v>
      </c>
      <c r="B20" s="419"/>
      <c r="C20" s="419"/>
      <c r="D20" s="81"/>
      <c r="E20" s="81"/>
      <c r="F20" s="81"/>
      <c r="G20" s="81"/>
      <c r="H20" s="81"/>
      <c r="I20" s="81"/>
      <c r="J20" s="81"/>
      <c r="K20" s="81"/>
      <c r="L20" s="81"/>
      <c r="M20" s="93"/>
      <c r="N20" s="81"/>
      <c r="O20" s="81"/>
      <c r="P20" s="421"/>
      <c r="Q20" s="421"/>
      <c r="R20" s="422"/>
      <c r="S20" s="106"/>
      <c r="T20" s="106"/>
      <c r="U20" s="106"/>
      <c r="V20" s="413"/>
    </row>
    <row r="21" spans="1:22" s="43" customFormat="1" ht="15.75">
      <c r="A21" s="418" t="s">
        <v>649</v>
      </c>
      <c r="B21" s="419"/>
      <c r="C21" s="419"/>
      <c r="D21" s="81"/>
      <c r="E21" s="81"/>
      <c r="F21" s="81"/>
      <c r="G21" s="81"/>
      <c r="H21" s="81"/>
      <c r="I21" s="81"/>
      <c r="J21" s="81"/>
      <c r="K21" s="81"/>
      <c r="L21" s="81"/>
      <c r="M21" s="93"/>
      <c r="N21" s="81"/>
      <c r="O21" s="81"/>
      <c r="P21" s="421"/>
      <c r="Q21" s="421"/>
      <c r="R21" s="422"/>
      <c r="S21" s="106"/>
      <c r="T21" s="106"/>
      <c r="U21" s="106"/>
      <c r="V21" s="413"/>
    </row>
    <row r="22" spans="1:22" s="43" customFormat="1" ht="15.75">
      <c r="A22" s="418"/>
      <c r="B22" s="419"/>
      <c r="C22" s="419"/>
      <c r="D22" s="81"/>
      <c r="E22" s="81"/>
      <c r="F22" s="81"/>
      <c r="G22" s="81"/>
      <c r="H22" s="81"/>
      <c r="I22" s="81"/>
      <c r="J22" s="81"/>
      <c r="K22" s="81"/>
      <c r="L22" s="81"/>
      <c r="M22" s="93"/>
      <c r="N22" s="81"/>
      <c r="O22" s="81"/>
      <c r="P22" s="421"/>
      <c r="Q22" s="421"/>
      <c r="R22" s="422"/>
      <c r="S22" s="106"/>
      <c r="T22" s="106"/>
      <c r="U22" s="106"/>
      <c r="V22" s="413"/>
    </row>
    <row r="23" spans="1:22" s="43" customFormat="1" ht="15.75">
      <c r="A23" s="417" t="s">
        <v>639</v>
      </c>
      <c r="B23" s="420"/>
      <c r="C23" s="420"/>
      <c r="D23" s="81"/>
      <c r="E23" s="81"/>
      <c r="F23" s="81"/>
      <c r="G23" s="81"/>
      <c r="H23" s="81"/>
      <c r="I23" s="81"/>
      <c r="J23" s="81"/>
      <c r="K23" s="81"/>
      <c r="L23" s="81"/>
      <c r="M23" s="93"/>
      <c r="N23" s="81"/>
      <c r="O23" s="81"/>
      <c r="P23" s="421"/>
      <c r="Q23" s="421"/>
      <c r="R23" s="422"/>
      <c r="S23" s="106"/>
      <c r="T23" s="106"/>
      <c r="U23" s="106"/>
      <c r="V23" s="413"/>
    </row>
    <row r="24" spans="1:22" s="43" customFormat="1" ht="15.75">
      <c r="A24" s="417"/>
      <c r="B24" s="420" t="s">
        <v>645</v>
      </c>
      <c r="C24" s="420"/>
      <c r="D24" s="81"/>
      <c r="E24" s="81"/>
      <c r="F24" s="81"/>
      <c r="G24" s="81"/>
      <c r="H24" s="81"/>
      <c r="I24" s="81"/>
      <c r="J24" s="81"/>
      <c r="K24" s="81"/>
      <c r="L24" s="81"/>
      <c r="M24" s="93"/>
      <c r="N24" s="81"/>
      <c r="O24" s="81"/>
      <c r="P24" s="421"/>
      <c r="Q24" s="421"/>
      <c r="R24" s="422"/>
      <c r="S24" s="106"/>
      <c r="T24" s="106"/>
      <c r="U24" s="106"/>
      <c r="V24" s="413"/>
    </row>
    <row r="25" spans="1:22" s="43" customFormat="1" ht="15.75">
      <c r="A25" s="417"/>
      <c r="B25" s="420" t="s">
        <v>646</v>
      </c>
      <c r="C25" s="420"/>
      <c r="D25" s="81"/>
      <c r="E25" s="81"/>
      <c r="F25" s="81"/>
      <c r="G25" s="81"/>
      <c r="H25" s="81"/>
      <c r="I25" s="81"/>
      <c r="J25" s="81"/>
      <c r="K25" s="81"/>
      <c r="L25" s="81"/>
      <c r="M25" s="93"/>
      <c r="N25" s="81"/>
      <c r="O25" s="81"/>
      <c r="P25" s="421"/>
      <c r="Q25" s="421"/>
      <c r="R25" s="422"/>
      <c r="S25" s="106"/>
      <c r="T25" s="106"/>
      <c r="U25" s="106"/>
      <c r="V25" s="413"/>
    </row>
    <row r="26" spans="1:20" s="43" customFormat="1" ht="12.75">
      <c r="A26" s="417"/>
      <c r="B26" s="420" t="s">
        <v>647</v>
      </c>
      <c r="C26" s="420"/>
      <c r="D26" s="82"/>
      <c r="E26" s="82"/>
      <c r="F26" s="82"/>
      <c r="G26" s="82"/>
      <c r="H26" s="82"/>
      <c r="I26" s="82"/>
      <c r="J26" s="82"/>
      <c r="K26" s="82"/>
      <c r="L26" s="82"/>
      <c r="M26" s="94"/>
      <c r="N26" s="82"/>
      <c r="O26" s="82"/>
      <c r="P26" s="421"/>
      <c r="Q26" s="421"/>
      <c r="R26" s="422"/>
      <c r="S26" s="107"/>
      <c r="T26" s="400"/>
    </row>
    <row r="27" spans="1:20" s="43" customFormat="1" ht="12.75">
      <c r="A27" s="417"/>
      <c r="B27" s="420" t="s">
        <v>648</v>
      </c>
      <c r="C27" s="420"/>
      <c r="D27" s="82"/>
      <c r="E27" s="82"/>
      <c r="F27" s="82"/>
      <c r="G27" s="82"/>
      <c r="H27" s="82"/>
      <c r="I27" s="82"/>
      <c r="J27" s="82"/>
      <c r="K27" s="82" t="s">
        <v>491</v>
      </c>
      <c r="L27" s="82"/>
      <c r="M27" s="94"/>
      <c r="N27" s="82"/>
      <c r="O27" s="82"/>
      <c r="P27" s="421"/>
      <c r="Q27" s="421"/>
      <c r="R27" s="422"/>
      <c r="S27" s="107"/>
      <c r="T27" s="400"/>
    </row>
    <row r="29" spans="1:20" ht="34.5" thickBot="1">
      <c r="A29" s="1" t="s">
        <v>0</v>
      </c>
      <c r="B29" s="1"/>
      <c r="C29" s="1"/>
      <c r="D29" s="1"/>
      <c r="E29" s="1"/>
      <c r="F29" s="1"/>
      <c r="G29" s="1"/>
      <c r="H29" s="513" t="s">
        <v>680</v>
      </c>
      <c r="I29" s="3"/>
      <c r="J29" s="3"/>
      <c r="K29" s="10">
        <v>1</v>
      </c>
      <c r="L29" s="10">
        <v>2</v>
      </c>
      <c r="M29" s="10">
        <v>3</v>
      </c>
      <c r="N29" s="53">
        <v>4</v>
      </c>
      <c r="O29" s="509" t="s">
        <v>676</v>
      </c>
      <c r="P29" s="507" t="s">
        <v>677</v>
      </c>
      <c r="Q29" s="508" t="s">
        <v>678</v>
      </c>
      <c r="R29" s="631" t="s">
        <v>679</v>
      </c>
      <c r="S29" s="512" t="s">
        <v>681</v>
      </c>
      <c r="T29" s="521" t="s">
        <v>682</v>
      </c>
    </row>
    <row r="30" spans="1:20" ht="13.5" thickBot="1">
      <c r="A30" s="1">
        <v>1</v>
      </c>
      <c r="B30" s="1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515"/>
      <c r="I30" s="516"/>
      <c r="J30" s="517">
        <v>1</v>
      </c>
      <c r="K30" s="518"/>
      <c r="L30" s="519"/>
      <c r="M30" s="519"/>
      <c r="N30" s="520"/>
      <c r="O30" s="520">
        <v>2</v>
      </c>
      <c r="P30" s="523">
        <v>3</v>
      </c>
      <c r="Q30" s="524">
        <v>4</v>
      </c>
      <c r="R30" s="618">
        <v>5</v>
      </c>
      <c r="S30" s="520">
        <v>6</v>
      </c>
      <c r="T30" s="606">
        <v>7</v>
      </c>
    </row>
    <row r="31" spans="1:20" ht="12.75">
      <c r="A31" s="4"/>
      <c r="B31" s="4"/>
      <c r="C31" s="4"/>
      <c r="D31" s="4"/>
      <c r="E31" s="4"/>
      <c r="F31" s="4"/>
      <c r="G31" s="4"/>
      <c r="H31" s="514" t="s">
        <v>2</v>
      </c>
      <c r="I31" s="514"/>
      <c r="J31" s="514"/>
      <c r="K31" s="37"/>
      <c r="L31" s="37"/>
      <c r="M31" s="37"/>
      <c r="N31" s="40"/>
      <c r="O31" s="40"/>
      <c r="P31" s="608"/>
      <c r="Q31" s="608"/>
      <c r="R31" s="619"/>
      <c r="S31" s="40"/>
      <c r="T31" s="401"/>
    </row>
    <row r="32" spans="1:20" s="23" customFormat="1" ht="12.75">
      <c r="A32" s="20"/>
      <c r="B32" s="20"/>
      <c r="C32" s="20"/>
      <c r="D32" s="20"/>
      <c r="E32" s="20"/>
      <c r="F32" s="20"/>
      <c r="G32" s="20"/>
      <c r="H32" s="99" t="s">
        <v>266</v>
      </c>
      <c r="I32" s="67"/>
      <c r="J32" s="68"/>
      <c r="K32" s="74">
        <f aca="true" t="shared" si="0" ref="K32:R32">K33+K34</f>
        <v>6033210</v>
      </c>
      <c r="L32" s="74">
        <f t="shared" si="0"/>
        <v>7907000</v>
      </c>
      <c r="M32" s="74">
        <f t="shared" si="0"/>
        <v>8011110</v>
      </c>
      <c r="N32" s="74">
        <f t="shared" si="0"/>
        <v>7640100</v>
      </c>
      <c r="O32" s="74">
        <f>O33+O34</f>
        <v>3190704</v>
      </c>
      <c r="P32" s="26">
        <f t="shared" si="0"/>
        <v>9275100</v>
      </c>
      <c r="Q32" s="26">
        <f>Q33+Q34</f>
        <v>9275100</v>
      </c>
      <c r="R32" s="95">
        <f t="shared" si="0"/>
        <v>3111117</v>
      </c>
      <c r="S32" s="407">
        <f aca="true" t="shared" si="1" ref="S32:S37">R32/O32</f>
        <v>0.9750566019286026</v>
      </c>
      <c r="T32" s="395">
        <f aca="true" t="shared" si="2" ref="T32:T37">R32/P32</f>
        <v>0.33542678785134394</v>
      </c>
    </row>
    <row r="33" spans="1:20" ht="12.75">
      <c r="A33" s="1"/>
      <c r="B33" s="1"/>
      <c r="C33" s="1"/>
      <c r="D33" s="1"/>
      <c r="E33" s="1"/>
      <c r="F33" s="1"/>
      <c r="G33" s="1"/>
      <c r="H33" s="24" t="s">
        <v>6</v>
      </c>
      <c r="I33" s="30"/>
      <c r="J33" s="29"/>
      <c r="K33" s="25">
        <f aca="true" t="shared" si="3" ref="K33:R33">K65</f>
        <v>6032032</v>
      </c>
      <c r="L33" s="25">
        <f t="shared" si="3"/>
        <v>7877000</v>
      </c>
      <c r="M33" s="25">
        <f t="shared" si="3"/>
        <v>7996110</v>
      </c>
      <c r="N33" s="25">
        <f t="shared" si="3"/>
        <v>7610100</v>
      </c>
      <c r="O33" s="25">
        <f>O65</f>
        <v>3190311</v>
      </c>
      <c r="P33" s="26">
        <f t="shared" si="3"/>
        <v>9245100</v>
      </c>
      <c r="Q33" s="26">
        <f>Q65</f>
        <v>9245100</v>
      </c>
      <c r="R33" s="564">
        <f t="shared" si="3"/>
        <v>3110855</v>
      </c>
      <c r="S33" s="607">
        <f t="shared" si="1"/>
        <v>0.9750945910915895</v>
      </c>
      <c r="T33" s="394">
        <f t="shared" si="2"/>
        <v>0.3364868957609977</v>
      </c>
    </row>
    <row r="34" spans="1:20" ht="12.75">
      <c r="A34" s="1"/>
      <c r="B34" s="1"/>
      <c r="C34" s="1"/>
      <c r="D34" s="1"/>
      <c r="E34" s="1"/>
      <c r="F34" s="1"/>
      <c r="G34" s="1"/>
      <c r="H34" s="24" t="s">
        <v>7</v>
      </c>
      <c r="I34" s="24"/>
      <c r="J34" s="24"/>
      <c r="K34" s="25">
        <f aca="true" t="shared" si="4" ref="K34:R34">K99</f>
        <v>1178</v>
      </c>
      <c r="L34" s="25">
        <f t="shared" si="4"/>
        <v>30000</v>
      </c>
      <c r="M34" s="25">
        <f t="shared" si="4"/>
        <v>15000</v>
      </c>
      <c r="N34" s="25">
        <f t="shared" si="4"/>
        <v>30000</v>
      </c>
      <c r="O34" s="25">
        <f>O99</f>
        <v>393</v>
      </c>
      <c r="P34" s="26">
        <f t="shared" si="4"/>
        <v>30000</v>
      </c>
      <c r="Q34" s="26">
        <f>Q99</f>
        <v>30000</v>
      </c>
      <c r="R34" s="564">
        <f t="shared" si="4"/>
        <v>262</v>
      </c>
      <c r="S34" s="607">
        <f t="shared" si="1"/>
        <v>0.6666666666666666</v>
      </c>
      <c r="T34" s="394">
        <f t="shared" si="2"/>
        <v>0.008733333333333333</v>
      </c>
    </row>
    <row r="35" spans="1:20" ht="12.75">
      <c r="A35" s="1"/>
      <c r="B35" s="1"/>
      <c r="C35" s="1"/>
      <c r="D35" s="1"/>
      <c r="E35" s="1"/>
      <c r="F35" s="1"/>
      <c r="G35" s="1"/>
      <c r="H35" s="24" t="s">
        <v>8</v>
      </c>
      <c r="I35" s="24"/>
      <c r="J35" s="24"/>
      <c r="K35" s="25">
        <f aca="true" t="shared" si="5" ref="K35:R35">K104</f>
        <v>5516004</v>
      </c>
      <c r="L35" s="25">
        <f t="shared" si="5"/>
        <v>6207600</v>
      </c>
      <c r="M35" s="25">
        <f t="shared" si="5"/>
        <v>7574328</v>
      </c>
      <c r="N35" s="25">
        <f t="shared" si="5"/>
        <v>5214860</v>
      </c>
      <c r="O35" s="25">
        <f>O104+O145</f>
        <v>3168484</v>
      </c>
      <c r="P35" s="26">
        <f t="shared" si="5"/>
        <v>7542350</v>
      </c>
      <c r="Q35" s="26">
        <f>Q104</f>
        <v>7542350</v>
      </c>
      <c r="R35" s="564">
        <f t="shared" si="5"/>
        <v>2573021</v>
      </c>
      <c r="S35" s="607">
        <f t="shared" si="1"/>
        <v>0.8120669064448487</v>
      </c>
      <c r="T35" s="394">
        <f t="shared" si="2"/>
        <v>0.3411431450410018</v>
      </c>
    </row>
    <row r="36" spans="1:20" ht="12.75">
      <c r="A36" s="1"/>
      <c r="B36" s="1"/>
      <c r="C36" s="1"/>
      <c r="D36" s="1"/>
      <c r="E36" s="1"/>
      <c r="F36" s="1"/>
      <c r="G36" s="1"/>
      <c r="H36" s="24" t="s">
        <v>9</v>
      </c>
      <c r="I36" s="24"/>
      <c r="J36" s="24"/>
      <c r="K36" s="25">
        <f>K130</f>
        <v>389726</v>
      </c>
      <c r="L36" s="25">
        <f>L130</f>
        <v>2250500</v>
      </c>
      <c r="M36" s="25">
        <f>M130+M145</f>
        <v>1126175</v>
      </c>
      <c r="N36" s="25">
        <f>N130</f>
        <v>3325000</v>
      </c>
      <c r="O36" s="25">
        <f>O130</f>
        <v>221525</v>
      </c>
      <c r="P36" s="26">
        <f>P130</f>
        <v>2100600</v>
      </c>
      <c r="Q36" s="26">
        <f>Q130</f>
        <v>2100600</v>
      </c>
      <c r="R36" s="564">
        <f>R130</f>
        <v>433265</v>
      </c>
      <c r="S36" s="607">
        <f t="shared" si="1"/>
        <v>1.9558289132152127</v>
      </c>
      <c r="T36" s="394">
        <f t="shared" si="2"/>
        <v>0.20625773588498525</v>
      </c>
    </row>
    <row r="37" spans="1:20" ht="12.75">
      <c r="A37" s="1"/>
      <c r="B37" s="1"/>
      <c r="C37" s="1"/>
      <c r="D37" s="1"/>
      <c r="E37" s="1"/>
      <c r="F37" s="1"/>
      <c r="G37" s="1"/>
      <c r="H37" s="63" t="s">
        <v>272</v>
      </c>
      <c r="I37" s="100"/>
      <c r="J37" s="101"/>
      <c r="K37" s="75">
        <f aca="true" t="shared" si="6" ref="K37:R37">K35+K36</f>
        <v>5905730</v>
      </c>
      <c r="L37" s="75">
        <f t="shared" si="6"/>
        <v>8458100</v>
      </c>
      <c r="M37" s="75">
        <f>M35+M36</f>
        <v>8700503</v>
      </c>
      <c r="N37" s="75">
        <f t="shared" si="6"/>
        <v>8539860</v>
      </c>
      <c r="O37" s="75">
        <f t="shared" si="6"/>
        <v>3390009</v>
      </c>
      <c r="P37" s="26">
        <f t="shared" si="6"/>
        <v>9642950</v>
      </c>
      <c r="Q37" s="26">
        <f t="shared" si="6"/>
        <v>9642950</v>
      </c>
      <c r="R37" s="95">
        <f t="shared" si="6"/>
        <v>3006286</v>
      </c>
      <c r="S37" s="407">
        <f t="shared" si="1"/>
        <v>0.8868076751418654</v>
      </c>
      <c r="T37" s="394">
        <f t="shared" si="2"/>
        <v>0.31175999045935116</v>
      </c>
    </row>
    <row r="38" spans="1:20" ht="12.75">
      <c r="A38" s="1"/>
      <c r="B38" s="1"/>
      <c r="C38" s="1"/>
      <c r="D38" s="1"/>
      <c r="E38" s="1"/>
      <c r="F38" s="1"/>
      <c r="G38" s="1"/>
      <c r="H38" s="24" t="s">
        <v>10</v>
      </c>
      <c r="I38" s="30"/>
      <c r="J38" s="29"/>
      <c r="K38" s="25">
        <f aca="true" t="shared" si="7" ref="K38:R38">(K33+K34)-(K35+K36)</f>
        <v>127480</v>
      </c>
      <c r="L38" s="25">
        <f t="shared" si="7"/>
        <v>-551100</v>
      </c>
      <c r="M38" s="25">
        <f t="shared" si="7"/>
        <v>-689393</v>
      </c>
      <c r="N38" s="25">
        <f t="shared" si="7"/>
        <v>-899760</v>
      </c>
      <c r="O38" s="25">
        <f>(O33+O34)-(O35+O36)</f>
        <v>-199305</v>
      </c>
      <c r="P38" s="609">
        <f t="shared" si="7"/>
        <v>-367850</v>
      </c>
      <c r="Q38" s="609">
        <f>(Q33+Q34)-(Q35+Q36)</f>
        <v>-367850</v>
      </c>
      <c r="R38" s="583">
        <f t="shared" si="7"/>
        <v>104831</v>
      </c>
      <c r="S38" s="25"/>
      <c r="T38" s="394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5"/>
      <c r="L39" s="15"/>
      <c r="M39" s="15"/>
      <c r="N39" s="15"/>
      <c r="O39" s="15"/>
      <c r="S39" s="21"/>
    </row>
    <row r="40" spans="1:20" ht="12.75">
      <c r="A40" s="4"/>
      <c r="B40" s="4"/>
      <c r="C40" s="4"/>
      <c r="D40" s="4"/>
      <c r="E40" s="4"/>
      <c r="F40" s="4"/>
      <c r="G40" s="4"/>
      <c r="H40" s="37" t="s">
        <v>11</v>
      </c>
      <c r="I40" s="37"/>
      <c r="J40" s="37"/>
      <c r="K40" s="40"/>
      <c r="L40" s="40"/>
      <c r="M40" s="40"/>
      <c r="N40" s="40"/>
      <c r="O40" s="40"/>
      <c r="P40" s="608"/>
      <c r="Q40" s="608"/>
      <c r="R40" s="619"/>
      <c r="S40" s="40"/>
      <c r="T40" s="401"/>
    </row>
    <row r="41" spans="1:20" ht="12.75">
      <c r="A41" s="1"/>
      <c r="B41" s="1"/>
      <c r="C41" s="1"/>
      <c r="D41" s="1"/>
      <c r="E41" s="1"/>
      <c r="F41" s="1"/>
      <c r="G41" s="1"/>
      <c r="H41" s="24" t="s">
        <v>12</v>
      </c>
      <c r="I41" s="24"/>
      <c r="J41" s="24"/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6">
        <v>0</v>
      </c>
      <c r="Q41" s="26">
        <v>0</v>
      </c>
      <c r="R41" s="564">
        <v>0</v>
      </c>
      <c r="S41" s="28"/>
      <c r="T41" s="394">
        <v>0</v>
      </c>
    </row>
    <row r="42" spans="1:20" ht="12.75">
      <c r="A42" s="1"/>
      <c r="B42" s="1"/>
      <c r="C42" s="1"/>
      <c r="D42" s="1"/>
      <c r="E42" s="1"/>
      <c r="F42" s="1"/>
      <c r="G42" s="1"/>
      <c r="H42" s="24" t="s">
        <v>65</v>
      </c>
      <c r="I42" s="24"/>
      <c r="J42" s="24"/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6">
        <v>0</v>
      </c>
      <c r="Q42" s="26">
        <v>0</v>
      </c>
      <c r="R42" s="564">
        <v>0</v>
      </c>
      <c r="S42" s="28"/>
      <c r="T42" s="394">
        <v>0</v>
      </c>
    </row>
    <row r="43" spans="1:20" ht="12.75">
      <c r="A43" s="1"/>
      <c r="B43" s="1"/>
      <c r="C43" s="1"/>
      <c r="D43" s="1"/>
      <c r="E43" s="1"/>
      <c r="F43" s="1"/>
      <c r="G43" s="1"/>
      <c r="H43" s="24" t="s">
        <v>13</v>
      </c>
      <c r="I43" s="24"/>
      <c r="J43" s="24"/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6">
        <v>0</v>
      </c>
      <c r="Q43" s="26">
        <v>0</v>
      </c>
      <c r="R43" s="564">
        <v>0</v>
      </c>
      <c r="S43" s="28"/>
      <c r="T43" s="394">
        <v>0</v>
      </c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5"/>
      <c r="L44" s="15"/>
      <c r="M44" s="15"/>
      <c r="N44" s="15"/>
      <c r="O44" s="15"/>
      <c r="S44" s="21"/>
    </row>
    <row r="45" spans="1:20" ht="12.75">
      <c r="A45" s="4"/>
      <c r="B45" s="4"/>
      <c r="C45" s="4"/>
      <c r="D45" s="4"/>
      <c r="E45" s="4"/>
      <c r="F45" s="4"/>
      <c r="G45" s="4"/>
      <c r="H45" s="37" t="s">
        <v>14</v>
      </c>
      <c r="I45" s="37"/>
      <c r="J45" s="37"/>
      <c r="K45" s="40"/>
      <c r="L45" s="40"/>
      <c r="M45" s="40"/>
      <c r="N45" s="40"/>
      <c r="O45" s="40"/>
      <c r="P45" s="608"/>
      <c r="Q45" s="608"/>
      <c r="R45" s="619"/>
      <c r="S45" s="40"/>
      <c r="T45" s="401"/>
    </row>
    <row r="46" spans="1:20" ht="12.75">
      <c r="A46" s="1"/>
      <c r="B46" s="1"/>
      <c r="C46" s="1"/>
      <c r="D46" s="1"/>
      <c r="E46" s="1"/>
      <c r="F46" s="1"/>
      <c r="G46" s="1"/>
      <c r="H46" s="24" t="s">
        <v>15</v>
      </c>
      <c r="I46" s="30"/>
      <c r="J46" s="29"/>
      <c r="K46" s="25"/>
      <c r="L46" s="25">
        <v>551100</v>
      </c>
      <c r="M46" s="25">
        <v>689393</v>
      </c>
      <c r="N46" s="25">
        <v>899760</v>
      </c>
      <c r="O46" s="25">
        <v>387850</v>
      </c>
      <c r="P46" s="26">
        <v>387850</v>
      </c>
      <c r="Q46" s="26">
        <v>387850</v>
      </c>
      <c r="R46" s="564">
        <v>238400</v>
      </c>
      <c r="S46" s="28"/>
      <c r="T46" s="394">
        <v>0</v>
      </c>
    </row>
    <row r="47" spans="1:20" ht="12.75">
      <c r="A47" s="1"/>
      <c r="B47" s="1"/>
      <c r="C47" s="1"/>
      <c r="D47" s="1"/>
      <c r="E47" s="1"/>
      <c r="F47" s="1"/>
      <c r="G47" s="1"/>
      <c r="H47" s="31"/>
      <c r="I47" s="31"/>
      <c r="J47" s="31"/>
      <c r="K47" s="32"/>
      <c r="L47" s="32"/>
      <c r="M47" s="32"/>
      <c r="N47" s="32"/>
      <c r="O47" s="32"/>
      <c r="P47" s="610"/>
      <c r="Q47" s="610"/>
      <c r="R47" s="620"/>
      <c r="S47" s="34"/>
      <c r="T47" s="396"/>
    </row>
    <row r="48" spans="1:20" ht="12.75">
      <c r="A48" s="4"/>
      <c r="B48" s="4"/>
      <c r="C48" s="4"/>
      <c r="D48" s="4"/>
      <c r="E48" s="4"/>
      <c r="F48" s="4"/>
      <c r="G48" s="4"/>
      <c r="H48" s="37" t="s">
        <v>335</v>
      </c>
      <c r="I48" s="37"/>
      <c r="J48" s="37"/>
      <c r="K48" s="40"/>
      <c r="L48" s="40"/>
      <c r="M48" s="40"/>
      <c r="N48" s="40"/>
      <c r="O48" s="40"/>
      <c r="P48" s="608"/>
      <c r="Q48" s="608"/>
      <c r="R48" s="619"/>
      <c r="S48" s="40"/>
      <c r="T48" s="401"/>
    </row>
    <row r="49" spans="1:20" ht="12.75">
      <c r="A49" s="1"/>
      <c r="B49" s="1"/>
      <c r="C49" s="1"/>
      <c r="D49" s="1"/>
      <c r="E49" s="1"/>
      <c r="F49" s="1"/>
      <c r="G49" s="1"/>
      <c r="H49" s="24" t="s">
        <v>336</v>
      </c>
      <c r="I49" s="30"/>
      <c r="J49" s="29"/>
      <c r="K49" s="25">
        <f aca="true" t="shared" si="8" ref="K49:T49">K32</f>
        <v>6033210</v>
      </c>
      <c r="L49" s="25">
        <f t="shared" si="8"/>
        <v>7907000</v>
      </c>
      <c r="M49" s="25">
        <f t="shared" si="8"/>
        <v>8011110</v>
      </c>
      <c r="N49" s="25">
        <f t="shared" si="8"/>
        <v>7640100</v>
      </c>
      <c r="O49" s="25">
        <f>O32</f>
        <v>3190704</v>
      </c>
      <c r="P49" s="609">
        <f t="shared" si="8"/>
        <v>9275100</v>
      </c>
      <c r="Q49" s="609">
        <f>Q32</f>
        <v>9275100</v>
      </c>
      <c r="R49" s="564">
        <f t="shared" si="8"/>
        <v>3111117</v>
      </c>
      <c r="S49" s="394">
        <f>R49/O49</f>
        <v>0.9750566019286026</v>
      </c>
      <c r="T49" s="394">
        <f t="shared" si="8"/>
        <v>0.33542678785134394</v>
      </c>
    </row>
    <row r="50" spans="1:20" ht="12.75">
      <c r="A50" s="1"/>
      <c r="B50" s="1"/>
      <c r="C50" s="1"/>
      <c r="D50" s="1"/>
      <c r="E50" s="1"/>
      <c r="F50" s="1"/>
      <c r="G50" s="1"/>
      <c r="H50" s="30" t="s">
        <v>337</v>
      </c>
      <c r="I50" s="85"/>
      <c r="J50" s="85"/>
      <c r="K50" s="25">
        <f aca="true" t="shared" si="9" ref="K50:T50">K37</f>
        <v>5905730</v>
      </c>
      <c r="L50" s="25">
        <f t="shared" si="9"/>
        <v>8458100</v>
      </c>
      <c r="M50" s="25">
        <f t="shared" si="9"/>
        <v>8700503</v>
      </c>
      <c r="N50" s="25">
        <f t="shared" si="9"/>
        <v>8539860</v>
      </c>
      <c r="O50" s="25">
        <f>O37</f>
        <v>3390009</v>
      </c>
      <c r="P50" s="609">
        <f t="shared" si="9"/>
        <v>9642950</v>
      </c>
      <c r="Q50" s="609">
        <f>Q37</f>
        <v>9642950</v>
      </c>
      <c r="R50" s="564">
        <f t="shared" si="9"/>
        <v>3006286</v>
      </c>
      <c r="S50" s="394">
        <f>R50/O50</f>
        <v>0.8868076751418654</v>
      </c>
      <c r="T50" s="394">
        <f t="shared" si="9"/>
        <v>0.31175999045935116</v>
      </c>
    </row>
    <row r="51" spans="1:20" s="23" customFormat="1" ht="12.75">
      <c r="A51" s="20"/>
      <c r="B51" s="20"/>
      <c r="C51" s="20"/>
      <c r="D51" s="20"/>
      <c r="E51" s="20"/>
      <c r="F51" s="20"/>
      <c r="G51" s="20"/>
      <c r="H51" s="83" t="s">
        <v>338</v>
      </c>
      <c r="I51" s="84"/>
      <c r="J51" s="84"/>
      <c r="K51" s="55">
        <f>K49+K46-K50</f>
        <v>127480</v>
      </c>
      <c r="L51" s="55">
        <f aca="true" t="shared" si="10" ref="L51:T51">L49+L46-L50</f>
        <v>0</v>
      </c>
      <c r="M51" s="55">
        <f t="shared" si="10"/>
        <v>0</v>
      </c>
      <c r="N51" s="55">
        <f t="shared" si="10"/>
        <v>0</v>
      </c>
      <c r="O51" s="55">
        <f t="shared" si="10"/>
        <v>188545</v>
      </c>
      <c r="P51" s="611">
        <f t="shared" si="10"/>
        <v>20000</v>
      </c>
      <c r="Q51" s="612">
        <f t="shared" si="10"/>
        <v>20000</v>
      </c>
      <c r="R51" s="621">
        <f t="shared" si="10"/>
        <v>343231</v>
      </c>
      <c r="S51" s="394">
        <f>R51/O51</f>
        <v>1.820419528494524</v>
      </c>
      <c r="T51" s="398">
        <f t="shared" si="10"/>
        <v>0.02366679739199279</v>
      </c>
    </row>
    <row r="52" spans="1:20" s="23" customFormat="1" ht="12.75">
      <c r="A52" s="20"/>
      <c r="B52" s="20"/>
      <c r="C52" s="20"/>
      <c r="D52" s="20"/>
      <c r="E52" s="20"/>
      <c r="F52" s="20"/>
      <c r="G52" s="20"/>
      <c r="H52" s="33"/>
      <c r="I52" s="33"/>
      <c r="J52" s="33"/>
      <c r="K52" s="34"/>
      <c r="L52" s="34"/>
      <c r="M52" s="34"/>
      <c r="N52" s="34"/>
      <c r="O52" s="34"/>
      <c r="P52" s="610"/>
      <c r="Q52" s="610"/>
      <c r="R52" s="620"/>
      <c r="S52" s="34"/>
      <c r="T52" s="396"/>
    </row>
    <row r="53" spans="1:20" s="23" customFormat="1" ht="12.75">
      <c r="A53" s="20"/>
      <c r="B53" s="20"/>
      <c r="C53" s="20"/>
      <c r="D53" s="20"/>
      <c r="E53" s="20"/>
      <c r="F53" s="20"/>
      <c r="G53" s="20"/>
      <c r="H53" s="33"/>
      <c r="I53" s="33"/>
      <c r="J53" s="33"/>
      <c r="K53" s="34"/>
      <c r="L53" s="34"/>
      <c r="M53" s="34"/>
      <c r="N53" s="34"/>
      <c r="O53" s="34"/>
      <c r="P53" s="610" t="s">
        <v>339</v>
      </c>
      <c r="Q53" s="610"/>
      <c r="R53" s="620"/>
      <c r="S53" s="34"/>
      <c r="T53" s="402"/>
    </row>
    <row r="54" spans="1:20" s="23" customFormat="1" ht="12.75">
      <c r="A54" s="420" t="s">
        <v>674</v>
      </c>
      <c r="B54" s="20"/>
      <c r="C54" s="20"/>
      <c r="D54" s="20"/>
      <c r="E54" s="20"/>
      <c r="F54" s="20"/>
      <c r="G54" s="20"/>
      <c r="H54" s="33"/>
      <c r="I54" s="33"/>
      <c r="J54" s="33"/>
      <c r="K54" s="34"/>
      <c r="L54" s="102" t="s">
        <v>339</v>
      </c>
      <c r="M54" s="34"/>
      <c r="N54" s="34"/>
      <c r="O54" s="34"/>
      <c r="P54" s="610"/>
      <c r="Q54" s="610"/>
      <c r="R54" s="620"/>
      <c r="S54" s="34"/>
      <c r="T54" s="402"/>
    </row>
    <row r="55" spans="1:19" ht="12" customHeight="1">
      <c r="A55" s="504" t="s">
        <v>670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S55" s="21"/>
    </row>
    <row r="56" spans="1:19" ht="12" customHeight="1">
      <c r="A56" s="504" t="s">
        <v>671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S56" s="21"/>
    </row>
    <row r="57" spans="1:19" ht="12" customHeight="1">
      <c r="A57" s="504" t="s">
        <v>672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03" t="s">
        <v>340</v>
      </c>
      <c r="M57" s="1"/>
      <c r="N57" s="1"/>
      <c r="O57" s="1"/>
      <c r="S57" s="21"/>
    </row>
    <row r="58" spans="1:19" ht="12" customHeight="1">
      <c r="A58" s="43" t="s">
        <v>673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03"/>
      <c r="M58" s="1"/>
      <c r="N58" s="1"/>
      <c r="O58" s="1"/>
      <c r="S58" s="21"/>
    </row>
    <row r="59" spans="2:19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S59" s="21"/>
    </row>
    <row r="60" spans="1:20" ht="38.25">
      <c r="A60" s="2"/>
      <c r="B60" s="3"/>
      <c r="C60" s="3"/>
      <c r="D60" s="3"/>
      <c r="E60" s="3"/>
      <c r="F60" s="3"/>
      <c r="G60" s="3"/>
      <c r="H60" s="3" t="s">
        <v>1</v>
      </c>
      <c r="I60" s="3"/>
      <c r="J60" s="3"/>
      <c r="K60" s="98" t="s">
        <v>3</v>
      </c>
      <c r="L60" s="98" t="s">
        <v>4</v>
      </c>
      <c r="M60" s="98" t="s">
        <v>380</v>
      </c>
      <c r="N60" s="510" t="s">
        <v>5</v>
      </c>
      <c r="O60" s="532" t="s">
        <v>676</v>
      </c>
      <c r="P60" s="533" t="s">
        <v>677</v>
      </c>
      <c r="Q60" s="534" t="s">
        <v>678</v>
      </c>
      <c r="R60" s="622" t="s">
        <v>679</v>
      </c>
      <c r="S60" s="535" t="s">
        <v>681</v>
      </c>
      <c r="T60" s="536" t="s">
        <v>682</v>
      </c>
    </row>
    <row r="61" spans="1:20" s="543" customFormat="1" ht="13.5" thickBot="1">
      <c r="A61" s="538"/>
      <c r="B61" s="539"/>
      <c r="C61" s="539"/>
      <c r="D61" s="539"/>
      <c r="E61" s="539"/>
      <c r="F61" s="539"/>
      <c r="G61" s="539"/>
      <c r="H61" s="540"/>
      <c r="I61" s="541"/>
      <c r="J61" s="542" t="s">
        <v>680</v>
      </c>
      <c r="K61" s="525"/>
      <c r="L61" s="526"/>
      <c r="M61" s="526"/>
      <c r="N61" s="506"/>
      <c r="O61" s="506"/>
      <c r="P61" s="530"/>
      <c r="Q61" s="512"/>
      <c r="R61" s="623"/>
      <c r="S61" s="512"/>
      <c r="T61" s="521"/>
    </row>
    <row r="62" spans="1:20" s="549" customFormat="1" ht="12.75">
      <c r="A62" s="544"/>
      <c r="B62" s="545"/>
      <c r="C62" s="545"/>
      <c r="D62" s="545"/>
      <c r="E62" s="545"/>
      <c r="F62" s="545"/>
      <c r="G62" s="545"/>
      <c r="H62" s="546"/>
      <c r="I62" s="547"/>
      <c r="J62" s="548">
        <v>1</v>
      </c>
      <c r="K62" s="527">
        <v>2012</v>
      </c>
      <c r="L62" s="528">
        <v>2013</v>
      </c>
      <c r="M62" s="528">
        <v>2013</v>
      </c>
      <c r="N62" s="529">
        <v>2014</v>
      </c>
      <c r="O62" s="529">
        <v>2</v>
      </c>
      <c r="P62" s="531">
        <v>3</v>
      </c>
      <c r="Q62" s="529">
        <v>4</v>
      </c>
      <c r="R62" s="624">
        <v>5</v>
      </c>
      <c r="S62" s="529">
        <v>6</v>
      </c>
      <c r="T62" s="606">
        <v>7</v>
      </c>
    </row>
    <row r="63" spans="1:20" ht="12.75">
      <c r="A63" s="1" t="s">
        <v>0</v>
      </c>
      <c r="B63" s="1"/>
      <c r="C63" s="1"/>
      <c r="D63" s="1"/>
      <c r="E63" s="1"/>
      <c r="F63" s="1"/>
      <c r="G63" s="1"/>
      <c r="H63" s="3"/>
      <c r="I63" s="3" t="s">
        <v>227</v>
      </c>
      <c r="J63" s="3"/>
      <c r="K63" s="537"/>
      <c r="L63" s="537"/>
      <c r="M63" s="537"/>
      <c r="N63" s="511"/>
      <c r="O63" s="511"/>
      <c r="P63" s="613"/>
      <c r="Q63" s="614"/>
      <c r="R63" s="625"/>
      <c r="S63" s="511"/>
      <c r="T63" s="403"/>
    </row>
    <row r="64" spans="1:20" ht="12.75">
      <c r="A64" s="1">
        <v>1</v>
      </c>
      <c r="B64" s="1">
        <v>2</v>
      </c>
      <c r="C64" s="1">
        <v>3</v>
      </c>
      <c r="D64" s="1">
        <v>4</v>
      </c>
      <c r="E64" s="1">
        <v>5</v>
      </c>
      <c r="F64" s="1">
        <v>6</v>
      </c>
      <c r="G64" s="1">
        <v>7</v>
      </c>
      <c r="H64" s="4" t="s">
        <v>2</v>
      </c>
      <c r="I64" s="4"/>
      <c r="J64" s="4"/>
      <c r="K64" s="4"/>
      <c r="L64" s="4"/>
      <c r="M64" s="4"/>
      <c r="N64" s="78"/>
      <c r="O64" s="78"/>
      <c r="P64" s="615"/>
      <c r="Q64" s="615"/>
      <c r="R64" s="626"/>
      <c r="S64" s="78"/>
      <c r="T64" s="404"/>
    </row>
    <row r="65" spans="1:20" ht="12.75">
      <c r="A65" s="6"/>
      <c r="B65" s="104"/>
      <c r="C65" s="104"/>
      <c r="D65" s="104"/>
      <c r="E65" s="104"/>
      <c r="F65" s="104"/>
      <c r="G65" s="104"/>
      <c r="H65" s="105">
        <v>6</v>
      </c>
      <c r="I65" s="105" t="s">
        <v>16</v>
      </c>
      <c r="J65" s="105"/>
      <c r="K65" s="76">
        <f aca="true" t="shared" si="11" ref="K65:R65">K66+K72+K92+K96+K89</f>
        <v>6032032</v>
      </c>
      <c r="L65" s="76">
        <f t="shared" si="11"/>
        <v>7877000</v>
      </c>
      <c r="M65" s="76">
        <f t="shared" si="11"/>
        <v>7996110</v>
      </c>
      <c r="N65" s="76">
        <f t="shared" si="11"/>
        <v>7610100</v>
      </c>
      <c r="O65" s="76">
        <f>O66+O72+O92+O96+O89</f>
        <v>3190311</v>
      </c>
      <c r="P65" s="226">
        <f t="shared" si="11"/>
        <v>9245100</v>
      </c>
      <c r="Q65" s="226">
        <f>Q66+Q72+Q92+Q96+Q89</f>
        <v>9245100</v>
      </c>
      <c r="R65" s="627">
        <f t="shared" si="11"/>
        <v>3110855</v>
      </c>
      <c r="S65" s="405">
        <f>R65/O65</f>
        <v>0.9750945910915895</v>
      </c>
      <c r="T65" s="405">
        <f>R65/P65</f>
        <v>0.3364868957609977</v>
      </c>
    </row>
    <row r="66" spans="2:20" ht="12.75">
      <c r="B66" s="1"/>
      <c r="C66" s="1"/>
      <c r="D66" s="1"/>
      <c r="E66" s="1"/>
      <c r="F66" s="1"/>
      <c r="G66" s="1"/>
      <c r="H66" s="63">
        <v>61</v>
      </c>
      <c r="I66" s="63" t="s">
        <v>17</v>
      </c>
      <c r="J66" s="63"/>
      <c r="K66" s="75">
        <f aca="true" t="shared" si="12" ref="K66:R66">K67+K69+K70+K71+K68</f>
        <v>724283</v>
      </c>
      <c r="L66" s="75">
        <f t="shared" si="12"/>
        <v>854000</v>
      </c>
      <c r="M66" s="75">
        <f t="shared" si="12"/>
        <v>742000</v>
      </c>
      <c r="N66" s="75">
        <f t="shared" si="12"/>
        <v>854000</v>
      </c>
      <c r="O66" s="75">
        <f>O67+O69+O70+O71+O68</f>
        <v>314899</v>
      </c>
      <c r="P66" s="609">
        <f t="shared" si="12"/>
        <v>689000</v>
      </c>
      <c r="Q66" s="609">
        <f>Q67+Q69+Q70+Q71+Q68</f>
        <v>689000</v>
      </c>
      <c r="R66" s="96">
        <f t="shared" si="12"/>
        <v>280016</v>
      </c>
      <c r="S66" s="393">
        <f>R66/O66</f>
        <v>0.8892247990625566</v>
      </c>
      <c r="T66" s="393">
        <f>R66/P66</f>
        <v>0.40640928882438315</v>
      </c>
    </row>
    <row r="67" spans="2:20" ht="12.75">
      <c r="B67" s="1"/>
      <c r="C67" s="1"/>
      <c r="D67" s="1"/>
      <c r="E67" s="1"/>
      <c r="F67" s="1"/>
      <c r="G67" s="1"/>
      <c r="H67" s="24">
        <v>611</v>
      </c>
      <c r="I67" s="24" t="s">
        <v>18</v>
      </c>
      <c r="J67" s="24"/>
      <c r="K67" s="25">
        <v>458860</v>
      </c>
      <c r="L67" s="25">
        <v>500000</v>
      </c>
      <c r="M67" s="25">
        <v>635000</v>
      </c>
      <c r="N67" s="25">
        <v>500000</v>
      </c>
      <c r="O67" s="25">
        <v>295638</v>
      </c>
      <c r="P67" s="26">
        <v>635000</v>
      </c>
      <c r="Q67" s="26">
        <v>635000</v>
      </c>
      <c r="R67" s="564">
        <v>252421</v>
      </c>
      <c r="S67" s="393">
        <f aca="true" t="shared" si="13" ref="S67:S95">R67/O67</f>
        <v>0.853817844796677</v>
      </c>
      <c r="T67" s="393">
        <f aca="true" t="shared" si="14" ref="T67:T95">R67/P67</f>
        <v>0.39751338582677165</v>
      </c>
    </row>
    <row r="68" spans="2:20" ht="12.75">
      <c r="B68" s="1"/>
      <c r="C68" s="1"/>
      <c r="D68" s="1"/>
      <c r="E68" s="1"/>
      <c r="F68" s="1"/>
      <c r="G68" s="1"/>
      <c r="H68" s="24">
        <v>612</v>
      </c>
      <c r="I68" s="24" t="s">
        <v>458</v>
      </c>
      <c r="J68" s="24"/>
      <c r="K68" s="25">
        <v>207014</v>
      </c>
      <c r="L68" s="25">
        <v>300000</v>
      </c>
      <c r="M68" s="25">
        <v>0</v>
      </c>
      <c r="N68" s="25">
        <v>300000</v>
      </c>
      <c r="O68" s="25">
        <v>0</v>
      </c>
      <c r="P68" s="26">
        <v>0</v>
      </c>
      <c r="Q68" s="26">
        <v>0</v>
      </c>
      <c r="R68" s="564">
        <v>0</v>
      </c>
      <c r="S68" s="393" t="e">
        <f t="shared" si="13"/>
        <v>#DIV/0!</v>
      </c>
      <c r="T68" s="393" t="e">
        <f t="shared" si="14"/>
        <v>#DIV/0!</v>
      </c>
    </row>
    <row r="69" spans="2:20" ht="12.75">
      <c r="B69" s="1"/>
      <c r="C69" s="1"/>
      <c r="D69" s="1"/>
      <c r="E69" s="1"/>
      <c r="F69" s="1"/>
      <c r="G69" s="1"/>
      <c r="H69" s="24">
        <v>613</v>
      </c>
      <c r="I69" s="24" t="s">
        <v>19</v>
      </c>
      <c r="J69" s="24"/>
      <c r="K69" s="25">
        <v>14460</v>
      </c>
      <c r="L69" s="25">
        <v>20000</v>
      </c>
      <c r="M69" s="25">
        <v>25000</v>
      </c>
      <c r="N69" s="25">
        <v>20000</v>
      </c>
      <c r="O69" s="25">
        <v>13559</v>
      </c>
      <c r="P69" s="26">
        <v>20000</v>
      </c>
      <c r="Q69" s="26">
        <v>20000</v>
      </c>
      <c r="R69" s="564">
        <v>9005</v>
      </c>
      <c r="S69" s="393">
        <f t="shared" si="13"/>
        <v>0.6641345231949258</v>
      </c>
      <c r="T69" s="393">
        <f t="shared" si="14"/>
        <v>0.45025</v>
      </c>
    </row>
    <row r="70" spans="2:20" ht="12.75">
      <c r="B70" s="1"/>
      <c r="C70" s="1"/>
      <c r="D70" s="1"/>
      <c r="E70" s="1"/>
      <c r="F70" s="1"/>
      <c r="G70" s="1"/>
      <c r="H70" s="24">
        <v>614</v>
      </c>
      <c r="I70" s="24" t="s">
        <v>20</v>
      </c>
      <c r="J70" s="24"/>
      <c r="K70" s="25">
        <v>43949</v>
      </c>
      <c r="L70" s="25">
        <v>34000</v>
      </c>
      <c r="M70" s="25">
        <v>82000</v>
      </c>
      <c r="N70" s="25">
        <v>34000</v>
      </c>
      <c r="O70" s="25">
        <v>5702</v>
      </c>
      <c r="P70" s="26">
        <v>34000</v>
      </c>
      <c r="Q70" s="26">
        <v>34000</v>
      </c>
      <c r="R70" s="564">
        <v>18590</v>
      </c>
      <c r="S70" s="393">
        <f t="shared" si="13"/>
        <v>3.2602595580498073</v>
      </c>
      <c r="T70" s="393">
        <f t="shared" si="14"/>
        <v>0.5467647058823529</v>
      </c>
    </row>
    <row r="71" spans="2:20" ht="12.75" hidden="1">
      <c r="B71" s="1"/>
      <c r="C71" s="1"/>
      <c r="D71" s="1"/>
      <c r="E71" s="1"/>
      <c r="F71" s="1"/>
      <c r="G71" s="1"/>
      <c r="H71" s="24">
        <v>616</v>
      </c>
      <c r="I71" s="24" t="s">
        <v>21</v>
      </c>
      <c r="J71" s="24"/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6">
        <v>0</v>
      </c>
      <c r="Q71" s="26">
        <v>0</v>
      </c>
      <c r="R71" s="564">
        <v>0</v>
      </c>
      <c r="S71" s="393" t="e">
        <f t="shared" si="13"/>
        <v>#DIV/0!</v>
      </c>
      <c r="T71" s="393" t="e">
        <f t="shared" si="14"/>
        <v>#DIV/0!</v>
      </c>
    </row>
    <row r="72" spans="2:20" ht="12.75">
      <c r="B72" s="1"/>
      <c r="C72" s="1"/>
      <c r="D72" s="1"/>
      <c r="E72" s="1"/>
      <c r="F72" s="1"/>
      <c r="G72" s="1"/>
      <c r="H72" s="63">
        <v>63</v>
      </c>
      <c r="I72" s="100" t="s">
        <v>22</v>
      </c>
      <c r="J72" s="101"/>
      <c r="K72" s="75">
        <f>K73+K81+K75+K76+K80+K82+K83+K84+K86+K88+K77+K74+K87</f>
        <v>4837456</v>
      </c>
      <c r="L72" s="75">
        <v>6538500</v>
      </c>
      <c r="M72" s="75">
        <f>M73+M75+M76+M80+M81+M82+M83+M84+M86+M88+M77+M78+M85</f>
        <v>6812610</v>
      </c>
      <c r="N72" s="75">
        <f>N73+N75+N76+N80+N81+N82+N83+N84+N86+N88+N77+N78</f>
        <v>6271600</v>
      </c>
      <c r="O72" s="75">
        <f>O73+O75+O76+O80+O81+O82+O83+O84+O86+O88+O77+O78+O87+O79+O85</f>
        <v>2539486</v>
      </c>
      <c r="P72" s="26">
        <f>P73+P75+P76+P80+P81+P82+P83+P84+P86+P88+P77+P78+P87+P79+P85</f>
        <v>8121600</v>
      </c>
      <c r="Q72" s="26">
        <f>Q73+Q75+Q76+Q80+Q81+Q82+Q83+Q84+Q86+Q88+Q77+Q78+Q87+Q79+Q85</f>
        <v>8121600</v>
      </c>
      <c r="R72" s="95">
        <f>R73+R75+R76+R80+R81+R82+R83+R84+R86+R88+R77+R78+R87+R85</f>
        <v>2526169</v>
      </c>
      <c r="S72" s="393">
        <f t="shared" si="13"/>
        <v>0.9947560254319181</v>
      </c>
      <c r="T72" s="393">
        <f t="shared" si="14"/>
        <v>0.3110432673364854</v>
      </c>
    </row>
    <row r="73" spans="2:20" ht="12.75">
      <c r="B73" s="1"/>
      <c r="C73" s="1"/>
      <c r="D73" s="1"/>
      <c r="E73" s="1"/>
      <c r="F73" s="1"/>
      <c r="G73" s="1"/>
      <c r="H73" s="24">
        <v>633</v>
      </c>
      <c r="I73" s="24" t="s">
        <v>260</v>
      </c>
      <c r="J73" s="24"/>
      <c r="K73" s="25">
        <v>3733910</v>
      </c>
      <c r="L73" s="25">
        <v>4405000</v>
      </c>
      <c r="M73" s="25">
        <v>4405000</v>
      </c>
      <c r="N73" s="25">
        <v>4460000</v>
      </c>
      <c r="O73" s="25">
        <v>2202712</v>
      </c>
      <c r="P73" s="26">
        <v>3100000</v>
      </c>
      <c r="Q73" s="26">
        <v>3100000</v>
      </c>
      <c r="R73" s="564">
        <v>1575005</v>
      </c>
      <c r="S73" s="393">
        <f t="shared" si="13"/>
        <v>0.7150299267448491</v>
      </c>
      <c r="T73" s="393">
        <f t="shared" si="14"/>
        <v>0.5080661290322581</v>
      </c>
    </row>
    <row r="74" spans="2:20" ht="12.75">
      <c r="B74" s="1"/>
      <c r="C74" s="1"/>
      <c r="D74" s="1"/>
      <c r="E74" s="1"/>
      <c r="F74" s="1"/>
      <c r="G74" s="1"/>
      <c r="H74" s="24">
        <v>633</v>
      </c>
      <c r="I74" s="24" t="s">
        <v>385</v>
      </c>
      <c r="J74" s="24"/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6">
        <v>0</v>
      </c>
      <c r="Q74" s="26">
        <v>0</v>
      </c>
      <c r="R74" s="564">
        <v>0</v>
      </c>
      <c r="S74" s="393" t="e">
        <f t="shared" si="13"/>
        <v>#DIV/0!</v>
      </c>
      <c r="T74" s="393" t="e">
        <f t="shared" si="14"/>
        <v>#DIV/0!</v>
      </c>
    </row>
    <row r="75" spans="2:20" ht="12.75">
      <c r="B75" s="1"/>
      <c r="C75" s="1"/>
      <c r="D75" s="1"/>
      <c r="E75" s="1"/>
      <c r="F75" s="1"/>
      <c r="G75" s="1"/>
      <c r="H75" s="24">
        <v>633</v>
      </c>
      <c r="I75" s="24" t="s">
        <v>459</v>
      </c>
      <c r="J75" s="24"/>
      <c r="K75" s="25">
        <v>0</v>
      </c>
      <c r="L75" s="25">
        <v>632500</v>
      </c>
      <c r="M75" s="25">
        <v>200000</v>
      </c>
      <c r="N75" s="25">
        <v>450000</v>
      </c>
      <c r="O75" s="25">
        <v>0</v>
      </c>
      <c r="P75" s="26">
        <v>100000</v>
      </c>
      <c r="Q75" s="26">
        <v>100000</v>
      </c>
      <c r="R75" s="564">
        <v>0</v>
      </c>
      <c r="S75" s="393" t="e">
        <f t="shared" si="13"/>
        <v>#DIV/0!</v>
      </c>
      <c r="T75" s="393">
        <f t="shared" si="14"/>
        <v>0</v>
      </c>
    </row>
    <row r="76" spans="2:20" ht="12.75">
      <c r="B76" s="1"/>
      <c r="C76" s="1"/>
      <c r="D76" s="1"/>
      <c r="E76" s="1"/>
      <c r="F76" s="1"/>
      <c r="G76" s="1"/>
      <c r="H76" s="24">
        <v>633</v>
      </c>
      <c r="I76" s="550" t="s">
        <v>683</v>
      </c>
      <c r="J76" s="24"/>
      <c r="K76" s="25">
        <v>7200</v>
      </c>
      <c r="L76" s="25">
        <v>8000</v>
      </c>
      <c r="M76" s="25">
        <v>8000</v>
      </c>
      <c r="N76" s="25">
        <v>8000</v>
      </c>
      <c r="O76" s="25">
        <v>4800</v>
      </c>
      <c r="P76" s="26">
        <v>8000</v>
      </c>
      <c r="Q76" s="26">
        <v>8000</v>
      </c>
      <c r="R76" s="564">
        <v>3200</v>
      </c>
      <c r="S76" s="393">
        <f t="shared" si="13"/>
        <v>0.6666666666666666</v>
      </c>
      <c r="T76" s="393">
        <f t="shared" si="14"/>
        <v>0.4</v>
      </c>
    </row>
    <row r="77" spans="2:20" ht="12.75">
      <c r="B77" s="1"/>
      <c r="C77" s="1"/>
      <c r="D77" s="1"/>
      <c r="E77" s="1"/>
      <c r="F77" s="1"/>
      <c r="G77" s="1"/>
      <c r="H77" s="24">
        <v>633</v>
      </c>
      <c r="I77" s="550" t="s">
        <v>684</v>
      </c>
      <c r="J77" s="24"/>
      <c r="K77" s="25">
        <v>278300</v>
      </c>
      <c r="L77" s="25">
        <v>333000</v>
      </c>
      <c r="M77" s="25">
        <v>303600</v>
      </c>
      <c r="N77" s="25">
        <v>303600</v>
      </c>
      <c r="O77" s="25">
        <v>151800</v>
      </c>
      <c r="P77" s="26">
        <v>303600</v>
      </c>
      <c r="Q77" s="26">
        <v>303600</v>
      </c>
      <c r="R77" s="564">
        <v>96800</v>
      </c>
      <c r="S77" s="393">
        <f t="shared" si="13"/>
        <v>0.6376811594202898</v>
      </c>
      <c r="T77" s="393">
        <f t="shared" si="14"/>
        <v>0.3188405797101449</v>
      </c>
    </row>
    <row r="78" spans="2:20" ht="12.75">
      <c r="B78" s="1"/>
      <c r="C78" s="1"/>
      <c r="D78" s="1"/>
      <c r="E78" s="1"/>
      <c r="F78" s="1"/>
      <c r="G78" s="1"/>
      <c r="H78" s="24">
        <v>633</v>
      </c>
      <c r="I78" s="24" t="s">
        <v>388</v>
      </c>
      <c r="J78" s="24"/>
      <c r="K78" s="25">
        <v>0</v>
      </c>
      <c r="L78" s="25">
        <v>50000</v>
      </c>
      <c r="M78" s="25">
        <v>0</v>
      </c>
      <c r="N78" s="25">
        <v>20000</v>
      </c>
      <c r="O78" s="25">
        <v>0</v>
      </c>
      <c r="P78" s="26">
        <v>0</v>
      </c>
      <c r="Q78" s="26">
        <v>0</v>
      </c>
      <c r="R78" s="564">
        <v>0</v>
      </c>
      <c r="S78" s="393" t="e">
        <f t="shared" si="13"/>
        <v>#DIV/0!</v>
      </c>
      <c r="T78" s="393" t="e">
        <f t="shared" si="14"/>
        <v>#DIV/0!</v>
      </c>
    </row>
    <row r="79" spans="2:20" ht="12.75">
      <c r="B79" s="1"/>
      <c r="C79" s="1"/>
      <c r="D79" s="1"/>
      <c r="E79" s="1"/>
      <c r="F79" s="1"/>
      <c r="G79" s="1"/>
      <c r="H79" s="24">
        <v>633</v>
      </c>
      <c r="I79" s="550" t="s">
        <v>685</v>
      </c>
      <c r="J79" s="24"/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6">
        <v>860000</v>
      </c>
      <c r="Q79" s="26">
        <v>860000</v>
      </c>
      <c r="R79" s="564">
        <v>0</v>
      </c>
      <c r="S79" s="393" t="e">
        <f t="shared" si="13"/>
        <v>#DIV/0!</v>
      </c>
      <c r="T79" s="393">
        <f t="shared" si="14"/>
        <v>0</v>
      </c>
    </row>
    <row r="80" spans="2:20" ht="12.75">
      <c r="B80" s="1"/>
      <c r="C80" s="1"/>
      <c r="D80" s="1"/>
      <c r="E80" s="1"/>
      <c r="F80" s="1"/>
      <c r="G80" s="1"/>
      <c r="H80" s="24">
        <v>633</v>
      </c>
      <c r="I80" s="24" t="s">
        <v>261</v>
      </c>
      <c r="J80" s="24"/>
      <c r="K80" s="25">
        <v>566350</v>
      </c>
      <c r="L80" s="25">
        <v>650000</v>
      </c>
      <c r="M80" s="25">
        <v>650000</v>
      </c>
      <c r="N80" s="25">
        <v>550000</v>
      </c>
      <c r="O80" s="25">
        <v>19950</v>
      </c>
      <c r="P80" s="26">
        <v>650000</v>
      </c>
      <c r="Q80" s="26">
        <v>650000</v>
      </c>
      <c r="R80" s="564">
        <v>9500</v>
      </c>
      <c r="S80" s="393">
        <f t="shared" si="13"/>
        <v>0.47619047619047616</v>
      </c>
      <c r="T80" s="393">
        <f t="shared" si="14"/>
        <v>0.014615384615384615</v>
      </c>
    </row>
    <row r="81" spans="2:20" ht="12.75">
      <c r="B81" s="1"/>
      <c r="C81" s="1"/>
      <c r="D81" s="1"/>
      <c r="E81" s="1"/>
      <c r="F81" s="1"/>
      <c r="G81" s="1"/>
      <c r="H81" s="24">
        <v>634</v>
      </c>
      <c r="I81" s="550" t="s">
        <v>686</v>
      </c>
      <c r="J81" s="24"/>
      <c r="K81" s="25">
        <v>30222</v>
      </c>
      <c r="L81" s="25">
        <v>0</v>
      </c>
      <c r="M81" s="25">
        <v>105010</v>
      </c>
      <c r="N81" s="25">
        <v>0</v>
      </c>
      <c r="O81" s="25">
        <v>83608</v>
      </c>
      <c r="P81" s="26">
        <v>0</v>
      </c>
      <c r="Q81" s="26">
        <v>0</v>
      </c>
      <c r="R81" s="564">
        <v>34268</v>
      </c>
      <c r="S81" s="393">
        <f t="shared" si="13"/>
        <v>0.4098650846808918</v>
      </c>
      <c r="T81" s="393" t="e">
        <f t="shared" si="14"/>
        <v>#DIV/0!</v>
      </c>
    </row>
    <row r="82" spans="2:20" ht="12.75">
      <c r="B82" s="1"/>
      <c r="C82" s="1"/>
      <c r="D82" s="1"/>
      <c r="E82" s="1"/>
      <c r="F82" s="1"/>
      <c r="G82" s="1"/>
      <c r="H82" s="24">
        <v>634</v>
      </c>
      <c r="I82" s="550" t="s">
        <v>687</v>
      </c>
      <c r="J82" s="24"/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6">
        <v>800000</v>
      </c>
      <c r="Q82" s="26">
        <v>800000</v>
      </c>
      <c r="R82" s="564">
        <v>0</v>
      </c>
      <c r="S82" s="393" t="e">
        <f t="shared" si="13"/>
        <v>#DIV/0!</v>
      </c>
      <c r="T82" s="393">
        <f t="shared" si="14"/>
        <v>0</v>
      </c>
    </row>
    <row r="83" spans="2:20" ht="12.75">
      <c r="B83" s="1"/>
      <c r="C83" s="1"/>
      <c r="D83" s="1"/>
      <c r="E83" s="1"/>
      <c r="F83" s="1"/>
      <c r="G83" s="1"/>
      <c r="H83" s="24">
        <v>634</v>
      </c>
      <c r="I83" s="550" t="s">
        <v>688</v>
      </c>
      <c r="J83" s="24"/>
      <c r="K83" s="25">
        <v>0</v>
      </c>
      <c r="L83" s="25">
        <v>30000</v>
      </c>
      <c r="M83" s="25">
        <v>860000</v>
      </c>
      <c r="N83" s="25">
        <v>150000</v>
      </c>
      <c r="O83" s="25">
        <v>0</v>
      </c>
      <c r="P83" s="26">
        <v>800000</v>
      </c>
      <c r="Q83" s="26">
        <v>800000</v>
      </c>
      <c r="R83" s="564">
        <v>0</v>
      </c>
      <c r="S83" s="393" t="e">
        <f t="shared" si="13"/>
        <v>#DIV/0!</v>
      </c>
      <c r="T83" s="393">
        <f t="shared" si="14"/>
        <v>0</v>
      </c>
    </row>
    <row r="84" spans="2:20" ht="12.75">
      <c r="B84" s="1"/>
      <c r="C84" s="1"/>
      <c r="D84" s="1"/>
      <c r="E84" s="1"/>
      <c r="F84" s="1"/>
      <c r="G84" s="1"/>
      <c r="H84" s="24">
        <v>634</v>
      </c>
      <c r="I84" s="550" t="s">
        <v>689</v>
      </c>
      <c r="J84" s="24"/>
      <c r="K84" s="25">
        <v>39160</v>
      </c>
      <c r="L84" s="25">
        <v>0</v>
      </c>
      <c r="M84" s="25">
        <v>0</v>
      </c>
      <c r="N84" s="25">
        <v>0</v>
      </c>
      <c r="O84" s="25">
        <v>0</v>
      </c>
      <c r="P84" s="26">
        <v>0</v>
      </c>
      <c r="Q84" s="26">
        <v>0</v>
      </c>
      <c r="R84" s="564">
        <v>0</v>
      </c>
      <c r="S84" s="393" t="e">
        <f t="shared" si="13"/>
        <v>#DIV/0!</v>
      </c>
      <c r="T84" s="393" t="e">
        <f t="shared" si="14"/>
        <v>#DIV/0!</v>
      </c>
    </row>
    <row r="85" spans="2:20" ht="12.75">
      <c r="B85" s="1"/>
      <c r="C85" s="1"/>
      <c r="D85" s="1"/>
      <c r="E85" s="1"/>
      <c r="F85" s="1"/>
      <c r="G85" s="1"/>
      <c r="H85" s="24">
        <v>634</v>
      </c>
      <c r="I85" s="550" t="s">
        <v>690</v>
      </c>
      <c r="J85" s="24"/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6">
        <v>1200000</v>
      </c>
      <c r="Q85" s="26">
        <v>1200000</v>
      </c>
      <c r="R85" s="564">
        <v>807396</v>
      </c>
      <c r="S85" s="393" t="e">
        <f t="shared" si="13"/>
        <v>#DIV/0!</v>
      </c>
      <c r="T85" s="393">
        <f t="shared" si="14"/>
        <v>0.67283</v>
      </c>
    </row>
    <row r="86" spans="2:20" ht="12.75">
      <c r="B86" s="1"/>
      <c r="C86" s="1"/>
      <c r="D86" s="1"/>
      <c r="E86" s="1"/>
      <c r="F86" s="1"/>
      <c r="G86" s="1"/>
      <c r="H86" s="24">
        <v>634</v>
      </c>
      <c r="I86" s="24" t="s">
        <v>262</v>
      </c>
      <c r="J86" s="24"/>
      <c r="K86" s="25">
        <v>178614</v>
      </c>
      <c r="L86" s="25">
        <v>130000</v>
      </c>
      <c r="M86" s="25">
        <v>281000</v>
      </c>
      <c r="N86" s="25">
        <v>130000</v>
      </c>
      <c r="O86" s="25">
        <v>76616</v>
      </c>
      <c r="P86" s="26">
        <v>300000</v>
      </c>
      <c r="Q86" s="26">
        <v>300000</v>
      </c>
      <c r="R86" s="564">
        <v>0</v>
      </c>
      <c r="S86" s="393">
        <f t="shared" si="13"/>
        <v>0</v>
      </c>
      <c r="T86" s="393">
        <f t="shared" si="14"/>
        <v>0</v>
      </c>
    </row>
    <row r="87" spans="2:20" ht="12.75">
      <c r="B87" s="1"/>
      <c r="C87" s="1"/>
      <c r="D87" s="1"/>
      <c r="E87" s="1"/>
      <c r="F87" s="1"/>
      <c r="G87" s="1"/>
      <c r="H87" s="24">
        <v>634</v>
      </c>
      <c r="I87" s="24" t="s">
        <v>479</v>
      </c>
      <c r="J87" s="24"/>
      <c r="K87" s="25">
        <v>3700</v>
      </c>
      <c r="L87" s="25">
        <v>0</v>
      </c>
      <c r="M87" s="25">
        <v>0</v>
      </c>
      <c r="N87" s="25">
        <v>0</v>
      </c>
      <c r="O87" s="25">
        <v>0</v>
      </c>
      <c r="P87" s="26">
        <v>0</v>
      </c>
      <c r="Q87" s="26">
        <v>0</v>
      </c>
      <c r="R87" s="564">
        <v>0</v>
      </c>
      <c r="S87" s="393" t="e">
        <f t="shared" si="13"/>
        <v>#DIV/0!</v>
      </c>
      <c r="T87" s="393" t="e">
        <f t="shared" si="14"/>
        <v>#DIV/0!</v>
      </c>
    </row>
    <row r="88" spans="2:20" ht="12.75">
      <c r="B88" s="1"/>
      <c r="C88" s="1"/>
      <c r="D88" s="1"/>
      <c r="E88" s="1"/>
      <c r="F88" s="1"/>
      <c r="G88" s="1"/>
      <c r="H88" s="24">
        <v>634</v>
      </c>
      <c r="I88" s="550" t="s">
        <v>691</v>
      </c>
      <c r="J88" s="24"/>
      <c r="K88" s="25">
        <v>0</v>
      </c>
      <c r="L88" s="25">
        <v>0</v>
      </c>
      <c r="M88" s="25">
        <v>0</v>
      </c>
      <c r="N88" s="25">
        <v>200000</v>
      </c>
      <c r="O88" s="25">
        <v>0</v>
      </c>
      <c r="P88" s="26">
        <v>0</v>
      </c>
      <c r="Q88" s="26">
        <v>0</v>
      </c>
      <c r="R88" s="564">
        <v>0</v>
      </c>
      <c r="S88" s="393" t="e">
        <f t="shared" si="13"/>
        <v>#DIV/0!</v>
      </c>
      <c r="T88" s="393" t="e">
        <f t="shared" si="14"/>
        <v>#DIV/0!</v>
      </c>
    </row>
    <row r="89" spans="2:20" ht="12.75">
      <c r="B89" s="1"/>
      <c r="C89" s="1"/>
      <c r="D89" s="1"/>
      <c r="E89" s="1"/>
      <c r="F89" s="1"/>
      <c r="G89" s="1"/>
      <c r="H89" s="63">
        <v>64</v>
      </c>
      <c r="I89" s="63" t="s">
        <v>23</v>
      </c>
      <c r="J89" s="63"/>
      <c r="K89" s="75">
        <f aca="true" t="shared" si="15" ref="K89:R89">K90+K91</f>
        <v>184813</v>
      </c>
      <c r="L89" s="75">
        <f t="shared" si="15"/>
        <v>170500</v>
      </c>
      <c r="M89" s="75">
        <f t="shared" si="15"/>
        <v>170500</v>
      </c>
      <c r="N89" s="75">
        <f t="shared" si="15"/>
        <v>170500</v>
      </c>
      <c r="O89" s="75">
        <f>O90+O91</f>
        <v>83459</v>
      </c>
      <c r="P89" s="26">
        <f t="shared" si="15"/>
        <v>170500</v>
      </c>
      <c r="Q89" s="26">
        <f>Q90+Q91</f>
        <v>170500</v>
      </c>
      <c r="R89" s="95">
        <f t="shared" si="15"/>
        <v>169075</v>
      </c>
      <c r="S89" s="393">
        <f t="shared" si="13"/>
        <v>2.0258450257012424</v>
      </c>
      <c r="T89" s="393">
        <f t="shared" si="14"/>
        <v>0.991642228739003</v>
      </c>
    </row>
    <row r="90" spans="2:20" ht="12.75">
      <c r="B90" s="1"/>
      <c r="C90" s="1"/>
      <c r="D90" s="1"/>
      <c r="E90" s="1"/>
      <c r="F90" s="1"/>
      <c r="G90" s="1"/>
      <c r="H90" s="24">
        <v>641</v>
      </c>
      <c r="I90" s="24" t="s">
        <v>24</v>
      </c>
      <c r="J90" s="24"/>
      <c r="K90" s="25">
        <v>0</v>
      </c>
      <c r="L90" s="25">
        <v>500</v>
      </c>
      <c r="M90" s="25">
        <v>500</v>
      </c>
      <c r="N90" s="25">
        <v>500</v>
      </c>
      <c r="O90" s="25">
        <v>0</v>
      </c>
      <c r="P90" s="26">
        <v>500</v>
      </c>
      <c r="Q90" s="26">
        <v>500</v>
      </c>
      <c r="R90" s="564">
        <v>0</v>
      </c>
      <c r="S90" s="393" t="e">
        <f t="shared" si="13"/>
        <v>#DIV/0!</v>
      </c>
      <c r="T90" s="393">
        <f t="shared" si="14"/>
        <v>0</v>
      </c>
    </row>
    <row r="91" spans="2:20" ht="12.75">
      <c r="B91" s="1"/>
      <c r="C91" s="1"/>
      <c r="D91" s="1"/>
      <c r="E91" s="1"/>
      <c r="F91" s="1"/>
      <c r="G91" s="1"/>
      <c r="H91" s="24">
        <v>642</v>
      </c>
      <c r="I91" s="24" t="s">
        <v>25</v>
      </c>
      <c r="J91" s="24"/>
      <c r="K91" s="25">
        <v>184813</v>
      </c>
      <c r="L91" s="25">
        <v>170000</v>
      </c>
      <c r="M91" s="25">
        <v>170000</v>
      </c>
      <c r="N91" s="25">
        <v>170000</v>
      </c>
      <c r="O91" s="25">
        <v>83459</v>
      </c>
      <c r="P91" s="26">
        <v>170000</v>
      </c>
      <c r="Q91" s="26">
        <v>170000</v>
      </c>
      <c r="R91" s="564">
        <v>169075</v>
      </c>
      <c r="S91" s="393">
        <f t="shared" si="13"/>
        <v>2.0258450257012424</v>
      </c>
      <c r="T91" s="393">
        <f t="shared" si="14"/>
        <v>0.9945588235294117</v>
      </c>
    </row>
    <row r="92" spans="2:20" ht="12.75">
      <c r="B92" s="1"/>
      <c r="C92" s="1"/>
      <c r="D92" s="1"/>
      <c r="E92" s="1"/>
      <c r="F92" s="1"/>
      <c r="G92" s="1"/>
      <c r="H92" s="63">
        <v>65</v>
      </c>
      <c r="I92" s="63" t="s">
        <v>26</v>
      </c>
      <c r="J92" s="63"/>
      <c r="K92" s="75">
        <f aca="true" t="shared" si="16" ref="K92:R92">K93+K94+K95</f>
        <v>285480</v>
      </c>
      <c r="L92" s="75">
        <f t="shared" si="16"/>
        <v>314000</v>
      </c>
      <c r="M92" s="75">
        <f t="shared" si="16"/>
        <v>271000</v>
      </c>
      <c r="N92" s="75">
        <f t="shared" si="16"/>
        <v>314000</v>
      </c>
      <c r="O92" s="75">
        <f>O93+O94+O95</f>
        <v>252467</v>
      </c>
      <c r="P92" s="26">
        <f t="shared" si="16"/>
        <v>264000</v>
      </c>
      <c r="Q92" s="26">
        <f>Q93+Q94+Q95</f>
        <v>264000</v>
      </c>
      <c r="R92" s="95">
        <f t="shared" si="16"/>
        <v>135595</v>
      </c>
      <c r="S92" s="393">
        <f t="shared" si="13"/>
        <v>0.537080093636</v>
      </c>
      <c r="T92" s="393">
        <f t="shared" si="14"/>
        <v>0.5136174242424243</v>
      </c>
    </row>
    <row r="93" spans="2:20" ht="12.75">
      <c r="B93" s="1"/>
      <c r="C93" s="1"/>
      <c r="D93" s="1"/>
      <c r="E93" s="1"/>
      <c r="F93" s="1"/>
      <c r="G93" s="1"/>
      <c r="H93" s="24">
        <v>651</v>
      </c>
      <c r="I93" s="24" t="s">
        <v>27</v>
      </c>
      <c r="J93" s="24"/>
      <c r="K93" s="25">
        <v>0</v>
      </c>
      <c r="L93" s="25">
        <v>2000</v>
      </c>
      <c r="M93" s="25">
        <v>1000</v>
      </c>
      <c r="N93" s="25">
        <v>2000</v>
      </c>
      <c r="O93" s="25">
        <v>0</v>
      </c>
      <c r="P93" s="26">
        <v>2000</v>
      </c>
      <c r="Q93" s="26">
        <v>2000</v>
      </c>
      <c r="R93" s="564">
        <v>12521</v>
      </c>
      <c r="S93" s="393" t="e">
        <f t="shared" si="13"/>
        <v>#DIV/0!</v>
      </c>
      <c r="T93" s="393">
        <f t="shared" si="14"/>
        <v>6.2605</v>
      </c>
    </row>
    <row r="94" spans="2:20" ht="12.75">
      <c r="B94" s="1"/>
      <c r="C94" s="1"/>
      <c r="D94" s="1"/>
      <c r="E94" s="1"/>
      <c r="F94" s="1"/>
      <c r="G94" s="1"/>
      <c r="H94" s="24">
        <v>652</v>
      </c>
      <c r="I94" s="24" t="s">
        <v>28</v>
      </c>
      <c r="J94" s="24"/>
      <c r="K94" s="25">
        <v>6828</v>
      </c>
      <c r="L94" s="25">
        <v>12000</v>
      </c>
      <c r="M94" s="25">
        <v>20000</v>
      </c>
      <c r="N94" s="25">
        <v>12000</v>
      </c>
      <c r="O94" s="25">
        <v>134062</v>
      </c>
      <c r="P94" s="26">
        <v>12000</v>
      </c>
      <c r="Q94" s="26">
        <v>12000</v>
      </c>
      <c r="R94" s="564">
        <v>6537</v>
      </c>
      <c r="S94" s="393">
        <f t="shared" si="13"/>
        <v>0.048761021020125014</v>
      </c>
      <c r="T94" s="393">
        <f t="shared" si="14"/>
        <v>0.54475</v>
      </c>
    </row>
    <row r="95" spans="2:20" ht="12.75">
      <c r="B95" s="1"/>
      <c r="C95" s="1"/>
      <c r="D95" s="1"/>
      <c r="E95" s="1"/>
      <c r="F95" s="1"/>
      <c r="G95" s="1"/>
      <c r="H95" s="24">
        <v>653</v>
      </c>
      <c r="I95" s="24" t="s">
        <v>344</v>
      </c>
      <c r="J95" s="24"/>
      <c r="K95" s="25">
        <v>278652</v>
      </c>
      <c r="L95" s="25">
        <v>300000</v>
      </c>
      <c r="M95" s="25">
        <v>250000</v>
      </c>
      <c r="N95" s="25">
        <v>300000</v>
      </c>
      <c r="O95" s="25">
        <v>118405</v>
      </c>
      <c r="P95" s="26">
        <v>250000</v>
      </c>
      <c r="Q95" s="26">
        <v>250000</v>
      </c>
      <c r="R95" s="564">
        <v>116537</v>
      </c>
      <c r="S95" s="393">
        <f t="shared" si="13"/>
        <v>0.9842236392044255</v>
      </c>
      <c r="T95" s="393">
        <f t="shared" si="14"/>
        <v>0.466148</v>
      </c>
    </row>
    <row r="96" spans="2:20" ht="12.75" hidden="1">
      <c r="B96" s="1"/>
      <c r="C96" s="1"/>
      <c r="D96" s="1"/>
      <c r="E96" s="1"/>
      <c r="F96" s="1"/>
      <c r="G96" s="1"/>
      <c r="H96" s="63">
        <v>66</v>
      </c>
      <c r="I96" s="63" t="s">
        <v>29</v>
      </c>
      <c r="J96" s="63"/>
      <c r="K96" s="75">
        <f aca="true" t="shared" si="17" ref="K96:T96">K97+K98</f>
        <v>0</v>
      </c>
      <c r="L96" s="75">
        <f t="shared" si="17"/>
        <v>0</v>
      </c>
      <c r="M96" s="75">
        <f t="shared" si="17"/>
        <v>0</v>
      </c>
      <c r="N96" s="75">
        <f t="shared" si="17"/>
        <v>0</v>
      </c>
      <c r="O96" s="75">
        <f>O97+O98</f>
        <v>0</v>
      </c>
      <c r="P96" s="26">
        <f t="shared" si="17"/>
        <v>0</v>
      </c>
      <c r="Q96" s="26">
        <f>Q97+Q98</f>
        <v>0</v>
      </c>
      <c r="R96" s="95">
        <f t="shared" si="17"/>
        <v>0</v>
      </c>
      <c r="S96" s="74"/>
      <c r="T96" s="394">
        <f t="shared" si="17"/>
        <v>0</v>
      </c>
    </row>
    <row r="97" spans="2:20" ht="12.75" hidden="1">
      <c r="B97" s="1"/>
      <c r="C97" s="1"/>
      <c r="D97" s="1"/>
      <c r="E97" s="1"/>
      <c r="F97" s="1"/>
      <c r="G97" s="1"/>
      <c r="H97" s="24">
        <v>661</v>
      </c>
      <c r="I97" s="24" t="s">
        <v>30</v>
      </c>
      <c r="J97" s="24"/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6">
        <v>0</v>
      </c>
      <c r="Q97" s="26">
        <v>0</v>
      </c>
      <c r="R97" s="564">
        <v>0</v>
      </c>
      <c r="S97" s="28"/>
      <c r="T97" s="394">
        <v>0</v>
      </c>
    </row>
    <row r="98" spans="2:20" ht="12.75" hidden="1">
      <c r="B98" s="1"/>
      <c r="C98" s="1"/>
      <c r="D98" s="1"/>
      <c r="E98" s="1"/>
      <c r="F98" s="1"/>
      <c r="G98" s="1"/>
      <c r="H98" s="24">
        <v>663</v>
      </c>
      <c r="I98" s="24" t="s">
        <v>240</v>
      </c>
      <c r="J98" s="24"/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6">
        <v>0</v>
      </c>
      <c r="Q98" s="26">
        <v>0</v>
      </c>
      <c r="R98" s="564">
        <v>0</v>
      </c>
      <c r="S98" s="28"/>
      <c r="T98" s="394">
        <v>0</v>
      </c>
    </row>
    <row r="99" spans="1:20" ht="12.75">
      <c r="A99" s="6"/>
      <c r="B99" s="104"/>
      <c r="C99" s="104"/>
      <c r="D99" s="104"/>
      <c r="E99" s="104"/>
      <c r="F99" s="104"/>
      <c r="G99" s="104"/>
      <c r="H99" s="105">
        <v>7</v>
      </c>
      <c r="I99" s="105" t="s">
        <v>31</v>
      </c>
      <c r="J99" s="105"/>
      <c r="K99" s="76">
        <f aca="true" t="shared" si="18" ref="K99:R99">K100+K102</f>
        <v>1178</v>
      </c>
      <c r="L99" s="76">
        <f t="shared" si="18"/>
        <v>30000</v>
      </c>
      <c r="M99" s="76">
        <f t="shared" si="18"/>
        <v>15000</v>
      </c>
      <c r="N99" s="76">
        <f t="shared" si="18"/>
        <v>30000</v>
      </c>
      <c r="O99" s="76">
        <f>O100+O102</f>
        <v>393</v>
      </c>
      <c r="P99" s="226">
        <f t="shared" si="18"/>
        <v>30000</v>
      </c>
      <c r="Q99" s="226">
        <f>Q100+Q102</f>
        <v>30000</v>
      </c>
      <c r="R99" s="627">
        <f t="shared" si="18"/>
        <v>262</v>
      </c>
      <c r="S99" s="406">
        <f>R99/O99</f>
        <v>0.6666666666666666</v>
      </c>
      <c r="T99" s="406">
        <f>R99/P99</f>
        <v>0.008733333333333333</v>
      </c>
    </row>
    <row r="100" spans="2:20" ht="12.75" hidden="1">
      <c r="B100" s="1"/>
      <c r="C100" s="1"/>
      <c r="D100" s="1"/>
      <c r="E100" s="1"/>
      <c r="F100" s="1"/>
      <c r="G100" s="1"/>
      <c r="H100" s="63">
        <v>71</v>
      </c>
      <c r="I100" s="63" t="s">
        <v>32</v>
      </c>
      <c r="J100" s="63"/>
      <c r="K100" s="75">
        <f aca="true" t="shared" si="19" ref="K100:T100">K101</f>
        <v>0</v>
      </c>
      <c r="L100" s="75">
        <f t="shared" si="19"/>
        <v>0</v>
      </c>
      <c r="M100" s="75">
        <f t="shared" si="19"/>
        <v>0</v>
      </c>
      <c r="N100" s="75">
        <f t="shared" si="19"/>
        <v>0</v>
      </c>
      <c r="O100" s="75">
        <f t="shared" si="19"/>
        <v>0</v>
      </c>
      <c r="P100" s="26">
        <f t="shared" si="19"/>
        <v>0</v>
      </c>
      <c r="Q100" s="26">
        <f t="shared" si="19"/>
        <v>0</v>
      </c>
      <c r="R100" s="95">
        <f t="shared" si="19"/>
        <v>0</v>
      </c>
      <c r="S100" s="395"/>
      <c r="T100" s="394">
        <f t="shared" si="19"/>
        <v>0</v>
      </c>
    </row>
    <row r="101" spans="2:20" ht="12.75" hidden="1">
      <c r="B101" s="1"/>
      <c r="C101" s="1"/>
      <c r="D101" s="1"/>
      <c r="E101" s="1"/>
      <c r="F101" s="1"/>
      <c r="G101" s="1"/>
      <c r="H101" s="24">
        <v>711</v>
      </c>
      <c r="I101" s="24" t="s">
        <v>33</v>
      </c>
      <c r="J101" s="24"/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6">
        <v>0</v>
      </c>
      <c r="Q101" s="26">
        <v>0</v>
      </c>
      <c r="R101" s="564">
        <v>0</v>
      </c>
      <c r="S101" s="394"/>
      <c r="T101" s="394">
        <v>0</v>
      </c>
    </row>
    <row r="102" spans="2:20" ht="12.75">
      <c r="B102" s="1"/>
      <c r="C102" s="1"/>
      <c r="D102" s="1"/>
      <c r="E102" s="1"/>
      <c r="F102" s="1"/>
      <c r="G102" s="1"/>
      <c r="H102" s="63">
        <v>72</v>
      </c>
      <c r="I102" s="63" t="s">
        <v>34</v>
      </c>
      <c r="J102" s="63"/>
      <c r="K102" s="75">
        <f aca="true" t="shared" si="20" ref="K102:R102">K103</f>
        <v>1178</v>
      </c>
      <c r="L102" s="75">
        <f t="shared" si="20"/>
        <v>30000</v>
      </c>
      <c r="M102" s="75">
        <f t="shared" si="20"/>
        <v>15000</v>
      </c>
      <c r="N102" s="75">
        <f t="shared" si="20"/>
        <v>30000</v>
      </c>
      <c r="O102" s="75">
        <f t="shared" si="20"/>
        <v>393</v>
      </c>
      <c r="P102" s="26">
        <f t="shared" si="20"/>
        <v>30000</v>
      </c>
      <c r="Q102" s="26">
        <f t="shared" si="20"/>
        <v>30000</v>
      </c>
      <c r="R102" s="95">
        <f t="shared" si="20"/>
        <v>262</v>
      </c>
      <c r="S102" s="395">
        <f>R102/O102</f>
        <v>0.6666666666666666</v>
      </c>
      <c r="T102" s="394">
        <f>R102/P102</f>
        <v>0.008733333333333333</v>
      </c>
    </row>
    <row r="103" spans="2:20" ht="12.75">
      <c r="B103" s="1"/>
      <c r="C103" s="1"/>
      <c r="D103" s="1"/>
      <c r="E103" s="1"/>
      <c r="F103" s="1"/>
      <c r="G103" s="1"/>
      <c r="H103" s="24">
        <v>721</v>
      </c>
      <c r="I103" s="24" t="s">
        <v>35</v>
      </c>
      <c r="J103" s="24"/>
      <c r="K103" s="25">
        <v>1178</v>
      </c>
      <c r="L103" s="25">
        <v>30000</v>
      </c>
      <c r="M103" s="25">
        <v>15000</v>
      </c>
      <c r="N103" s="25">
        <v>30000</v>
      </c>
      <c r="O103" s="25">
        <v>393</v>
      </c>
      <c r="P103" s="26">
        <v>30000</v>
      </c>
      <c r="Q103" s="26">
        <v>30000</v>
      </c>
      <c r="R103" s="564">
        <v>262</v>
      </c>
      <c r="S103" s="394">
        <f>R103/O103</f>
        <v>0.6666666666666666</v>
      </c>
      <c r="T103" s="394">
        <f>R103/P103</f>
        <v>0.008733333333333333</v>
      </c>
    </row>
    <row r="104" spans="1:20" ht="12.75">
      <c r="A104" s="6"/>
      <c r="B104" s="104"/>
      <c r="C104" s="104"/>
      <c r="D104" s="104"/>
      <c r="E104" s="104"/>
      <c r="F104" s="104"/>
      <c r="G104" s="104"/>
      <c r="H104" s="105">
        <v>3</v>
      </c>
      <c r="I104" s="105" t="s">
        <v>8</v>
      </c>
      <c r="J104" s="105"/>
      <c r="K104" s="76">
        <f aca="true" t="shared" si="21" ref="K104:R104">K105+K109+K115+K118+K120+K122+K124</f>
        <v>5516004</v>
      </c>
      <c r="L104" s="76">
        <f t="shared" si="21"/>
        <v>6207600</v>
      </c>
      <c r="M104" s="76">
        <f t="shared" si="21"/>
        <v>7574328</v>
      </c>
      <c r="N104" s="76">
        <f t="shared" si="21"/>
        <v>5214860</v>
      </c>
      <c r="O104" s="76">
        <f>O105+O109+O115+O118+O120+O122+O124</f>
        <v>3148484</v>
      </c>
      <c r="P104" s="230">
        <f t="shared" si="21"/>
        <v>7542350</v>
      </c>
      <c r="Q104" s="230">
        <f>Q105+Q109+Q115+Q118+Q120+Q122+Q124</f>
        <v>7542350</v>
      </c>
      <c r="R104" s="627">
        <f t="shared" si="21"/>
        <v>2573021</v>
      </c>
      <c r="S104" s="406">
        <f>R104/O104</f>
        <v>0.817225369415884</v>
      </c>
      <c r="T104" s="406">
        <f>R104/P104</f>
        <v>0.3411431450410018</v>
      </c>
    </row>
    <row r="105" spans="2:21" ht="12.75">
      <c r="B105" s="1"/>
      <c r="C105" s="1"/>
      <c r="D105" s="1"/>
      <c r="E105" s="1"/>
      <c r="F105" s="1"/>
      <c r="G105" s="1"/>
      <c r="H105" s="63">
        <v>31</v>
      </c>
      <c r="I105" s="63" t="s">
        <v>36</v>
      </c>
      <c r="J105" s="63"/>
      <c r="K105" s="75">
        <f aca="true" t="shared" si="22" ref="K105:R105">K106+K107+K108</f>
        <v>1327346</v>
      </c>
      <c r="L105" s="74">
        <f t="shared" si="22"/>
        <v>1367600</v>
      </c>
      <c r="M105" s="74">
        <f t="shared" si="22"/>
        <v>1321700</v>
      </c>
      <c r="N105" s="74">
        <f t="shared" si="22"/>
        <v>1339400</v>
      </c>
      <c r="O105" s="74">
        <f>O106+O107+O108</f>
        <v>580793</v>
      </c>
      <c r="P105" s="26">
        <f t="shared" si="22"/>
        <v>1514200</v>
      </c>
      <c r="Q105" s="26">
        <f>Q106+Q107+Q108</f>
        <v>1514200</v>
      </c>
      <c r="R105" s="95">
        <f t="shared" si="22"/>
        <v>491862</v>
      </c>
      <c r="S105" s="407">
        <f>R105/O105</f>
        <v>0.8468800415982976</v>
      </c>
      <c r="T105" s="407">
        <f>R105/P105</f>
        <v>0.32483291507066436</v>
      </c>
      <c r="U105" s="1"/>
    </row>
    <row r="106" spans="1:22" ht="12.75">
      <c r="A106">
        <v>1</v>
      </c>
      <c r="B106" s="1"/>
      <c r="C106" s="1"/>
      <c r="D106" s="1">
        <v>4</v>
      </c>
      <c r="E106" s="1"/>
      <c r="F106" s="1"/>
      <c r="G106" s="1"/>
      <c r="H106" s="24">
        <v>311</v>
      </c>
      <c r="I106" s="30" t="s">
        <v>37</v>
      </c>
      <c r="J106" s="29"/>
      <c r="K106" s="200">
        <f>List2!N90+List2!N91+List2!N5+List2!N265+List2!N266+List2!N575+List2!N576+List2!N577+List2!N92</f>
        <v>1108340</v>
      </c>
      <c r="L106" s="200">
        <f>List2!O90+List2!O91+List2!O5+List2!O265+List2!O266+List2!O575+List2!O576+List2!O577+List2!O92</f>
        <v>1140000</v>
      </c>
      <c r="M106" s="200">
        <f>List2!P90+List2!P91+List2!P5+List2!P265+List2!P266+List2!P575+List2!P576+List2!P577+List2!P92</f>
        <v>1081000</v>
      </c>
      <c r="N106" s="200">
        <f>List2!Q90+List2!Q91+List2!Q5+List2!Q265+List2!Q266+List2!Q575+List2!Q576+List2!Q577+List2!Q92</f>
        <v>1077500</v>
      </c>
      <c r="O106" s="200">
        <f>List2!R90+List2!R91+List2!R5+List2!R265+List2!R266+List2!R575+List2!R576+List2!R577+List2!R92</f>
        <v>483816</v>
      </c>
      <c r="P106" s="200">
        <f>List2!S90+List2!S91+List2!S5+List2!S265+List2!S266+List2!S575+List2!S576+List2!S577+List2!S92</f>
        <v>1271000</v>
      </c>
      <c r="Q106" s="200">
        <f>List2!T90+List2!T91+List2!T5+List2!T265+List2!T266+List2!T575+List2!T576+List2!T577+List2!T92</f>
        <v>1271000</v>
      </c>
      <c r="R106" s="564">
        <f>List2!U90+List2!U91+List2!U5+List2!U265+List2!U266+List2!U575+List2!U576+List2!U577+List2!U92</f>
        <v>408164</v>
      </c>
      <c r="S106" s="407">
        <f aca="true" t="shared" si="23" ref="S106:S129">R106/O106</f>
        <v>0.843634770243233</v>
      </c>
      <c r="T106" s="407">
        <f aca="true" t="shared" si="24" ref="T106:T129">R106/P106</f>
        <v>0.32113611329661684</v>
      </c>
      <c r="U106" s="1"/>
      <c r="V106" s="201"/>
    </row>
    <row r="107" spans="2:22" ht="12.75">
      <c r="B107" s="1"/>
      <c r="C107" s="1"/>
      <c r="D107" s="1">
        <v>4</v>
      </c>
      <c r="E107" s="1"/>
      <c r="F107" s="1"/>
      <c r="G107" s="1"/>
      <c r="H107" s="24">
        <v>312</v>
      </c>
      <c r="I107" s="24" t="s">
        <v>38</v>
      </c>
      <c r="J107" s="24"/>
      <c r="K107" s="25">
        <f>List2!N93+List2!N578+List2!N94+List2!N95</f>
        <v>40871</v>
      </c>
      <c r="L107" s="25">
        <f>List2!O93+List2!O578+List2!O94+List2!O95</f>
        <v>32500</v>
      </c>
      <c r="M107" s="25">
        <f>List2!P93+List2!P578+List2!P94+List2!P95</f>
        <v>67500</v>
      </c>
      <c r="N107" s="25">
        <f>List2!Q93+List2!Q578+List2!Q94+List2!Q95</f>
        <v>35500</v>
      </c>
      <c r="O107" s="25">
        <f>List2!R93+List2!R578+List2!R94+List2!R95</f>
        <v>20887</v>
      </c>
      <c r="P107" s="616">
        <f>List2!S93+List2!S578+List2!S94+List2!S95</f>
        <v>39000</v>
      </c>
      <c r="Q107" s="616">
        <f>List2!T93+List2!T578+List2!T94+List2!T95</f>
        <v>39000</v>
      </c>
      <c r="R107" s="583">
        <f>List2!U93+List2!U578+List2!U94+List2!U95</f>
        <v>8169</v>
      </c>
      <c r="S107" s="407">
        <f t="shared" si="23"/>
        <v>0.3911045147699526</v>
      </c>
      <c r="T107" s="407">
        <f t="shared" si="24"/>
        <v>0.20946153846153845</v>
      </c>
      <c r="U107" s="1"/>
      <c r="V107" s="201"/>
    </row>
    <row r="108" spans="2:22" ht="12.75">
      <c r="B108" s="1">
        <v>2</v>
      </c>
      <c r="C108" s="1"/>
      <c r="D108" s="1">
        <v>4</v>
      </c>
      <c r="E108" s="1"/>
      <c r="F108" s="1"/>
      <c r="G108" s="1"/>
      <c r="H108" s="24">
        <v>313</v>
      </c>
      <c r="I108" s="24" t="s">
        <v>39</v>
      </c>
      <c r="J108" s="24"/>
      <c r="K108" s="25">
        <f>List2!N96+List2!N98+List2!N579+List2!N580+List2!N267+List2!N268</f>
        <v>178135</v>
      </c>
      <c r="L108" s="25">
        <f>List2!O96+List2!O97+List2!O98+List2!O267+List2!O268+List2!O99</f>
        <v>195100</v>
      </c>
      <c r="M108" s="25">
        <f>List2!P96+List2!P97+List2!P98+List2!P99+List2!P267+List2!P268</f>
        <v>173200</v>
      </c>
      <c r="N108" s="25">
        <f>List2!Q96+List2!Q97+List2!Q98+List2!Q99+List2!Q267+List2!Q268</f>
        <v>226400</v>
      </c>
      <c r="O108" s="25">
        <f>List2!R96+List2!R97+List2!R98+List2!R99+List2!R267+List2!R268</f>
        <v>76090</v>
      </c>
      <c r="P108" s="616">
        <f>List2!S96+List2!S97+List2!S98+List2!S99+List2!S267+List2!S268</f>
        <v>204200</v>
      </c>
      <c r="Q108" s="616">
        <f>List2!T96+List2!T97+List2!T98+List2!T99+List2!T267+List2!T268</f>
        <v>204200</v>
      </c>
      <c r="R108" s="583">
        <f>List2!U96+List2!U97+List2!U98+List2!U99+List2!U267+List2!U268</f>
        <v>75529</v>
      </c>
      <c r="S108" s="407">
        <f t="shared" si="23"/>
        <v>0.9926271520567749</v>
      </c>
      <c r="T108" s="407">
        <f t="shared" si="24"/>
        <v>0.3698775710088149</v>
      </c>
      <c r="U108" s="1"/>
      <c r="V108" s="201"/>
    </row>
    <row r="109" spans="2:21" ht="12.75">
      <c r="B109" s="1"/>
      <c r="C109" s="1"/>
      <c r="D109" s="1"/>
      <c r="E109" s="1"/>
      <c r="F109" s="1"/>
      <c r="G109" s="1"/>
      <c r="H109" s="63">
        <v>32</v>
      </c>
      <c r="I109" s="63" t="s">
        <v>40</v>
      </c>
      <c r="J109" s="63"/>
      <c r="K109" s="75">
        <f aca="true" t="shared" si="25" ref="K109:R109">K110+K111+K112+K114+K113</f>
        <v>2909224</v>
      </c>
      <c r="L109" s="74">
        <f t="shared" si="25"/>
        <v>3140000</v>
      </c>
      <c r="M109" s="74">
        <f t="shared" si="25"/>
        <v>4523628</v>
      </c>
      <c r="N109" s="74">
        <f t="shared" si="25"/>
        <v>2378000</v>
      </c>
      <c r="O109" s="74">
        <f>O110+O111+O112+O114+O113</f>
        <v>2162862</v>
      </c>
      <c r="P109" s="26">
        <f t="shared" si="25"/>
        <v>3235150</v>
      </c>
      <c r="Q109" s="26">
        <f>Q110+Q111+Q112+Q114+Q113</f>
        <v>3235150</v>
      </c>
      <c r="R109" s="95">
        <f t="shared" si="25"/>
        <v>1297334</v>
      </c>
      <c r="S109" s="407">
        <f t="shared" si="23"/>
        <v>0.5998228273463587</v>
      </c>
      <c r="T109" s="407">
        <f t="shared" si="24"/>
        <v>0.4010120087167519</v>
      </c>
      <c r="U109" s="1"/>
    </row>
    <row r="110" spans="2:22" ht="12.75">
      <c r="B110" s="1"/>
      <c r="C110" s="1"/>
      <c r="D110" s="1">
        <v>4</v>
      </c>
      <c r="E110" s="1"/>
      <c r="F110" s="1"/>
      <c r="G110" s="1"/>
      <c r="H110" s="24">
        <v>321</v>
      </c>
      <c r="I110" s="24" t="s">
        <v>41</v>
      </c>
      <c r="J110" s="24"/>
      <c r="K110" s="25">
        <f>List2!N102+List2!N103+List2!N105+List2!N583+List2!N271+List2!N106+List2!N272</f>
        <v>82415</v>
      </c>
      <c r="L110" s="25">
        <f>List2!O102+List2!O103+List2!O105+List2!O583+List2!O271+List2!O106+List2!O272+List2!O104</f>
        <v>83000</v>
      </c>
      <c r="M110" s="25">
        <f>List2!P102+List2!P103+List2!P104+List2!P105+List2!P106+List2!P271+List2!P272</f>
        <v>115800</v>
      </c>
      <c r="N110" s="25">
        <f>List2!Q102+List2!Q103+List2!Q104+List2!Q105+List2!Q106+List2!Q271+List2!Q272</f>
        <v>81100</v>
      </c>
      <c r="O110" s="25">
        <f>List2!R102+List2!R103+List2!R104+List2!R105+List2!R106+List2!R271+List2!R272</f>
        <v>47946</v>
      </c>
      <c r="P110" s="616">
        <f>List2!S102+List2!S103+List2!S104+List2!S105+List2!S106+List2!S271+List2!S272</f>
        <v>117000</v>
      </c>
      <c r="Q110" s="616">
        <f>List2!T102+List2!T103+List2!T104+List2!T105+List2!T106+List2!T271+List2!T272</f>
        <v>117000</v>
      </c>
      <c r="R110" s="583">
        <f>List2!U102+List2!U103+List2!U104+List2!U105+List2!U106+List2!U271+List2!U272</f>
        <v>46009</v>
      </c>
      <c r="S110" s="407">
        <f t="shared" si="23"/>
        <v>0.9596003837650691</v>
      </c>
      <c r="T110" s="407">
        <f t="shared" si="24"/>
        <v>0.39323931623931624</v>
      </c>
      <c r="U110" s="1"/>
      <c r="V110" s="201"/>
    </row>
    <row r="111" spans="2:22" ht="12.75">
      <c r="B111" s="1"/>
      <c r="C111" s="1"/>
      <c r="D111" s="1">
        <v>4</v>
      </c>
      <c r="E111" s="1"/>
      <c r="F111" s="1"/>
      <c r="G111" s="1"/>
      <c r="H111" s="24">
        <v>322</v>
      </c>
      <c r="I111" s="24" t="s">
        <v>42</v>
      </c>
      <c r="J111" s="24"/>
      <c r="K111" s="25">
        <f>List2!N59+List2!N108+List2!N109+List2!N110+List2!N111+List2!N274+List2!N275+List2!N276+List2!N277+List2!N289+List2!N444+List2!N471+List2!N553+List2!N585+List2!N586+List2!N587+List2!N588</f>
        <v>754139</v>
      </c>
      <c r="L111" s="25">
        <f>List2!O59+List2!O108+List2!O109+List2!O110+List2!O111+List2!O274+List2!O275+List2!O276+List2!O289+List2!O444+List2!O471+List2!O553+List2!O585+List2!O586+List2!O587+List2!O588</f>
        <v>636000</v>
      </c>
      <c r="M111" s="25">
        <f>List2!P59+List2!P108+List2!P109+List2!P110+List2!P111+List2!P274+List2!P275+List2!P276+List2!P277+List2!P289+List2!P444+List2!P471+List2!P553+List2!P585+List2!P586+List2!P587+List2!P588</f>
        <v>856413</v>
      </c>
      <c r="N111" s="25">
        <f>List2!Q59+List2!Q108+List2!Q109+List2!Q110+List2!Q111+List2!Q274+List2!Q275+List2!Q276+List2!Q277+List2!Q289+List2!Q444+List2!Q471+List2!Q553+List2!Q585+List2!Q586+List2!Q587+List2!Q588</f>
        <v>637300</v>
      </c>
      <c r="O111" s="25">
        <f>List2!R108+List2!R109+List2!R110+List2!R111+List2!R276+List2!R277+List2!R289+List2!R444+List2!R275</f>
        <v>326750</v>
      </c>
      <c r="P111" s="616">
        <f>List2!S108+List2!S109+List2!S110+List2!S111+List2!S276+List2!S277+List2!S289+List2!S444+List2!S275</f>
        <v>631200</v>
      </c>
      <c r="Q111" s="616">
        <f>List2!T108+List2!T109+List2!T110+List2!T111+List2!T276+List2!T277+List2!T289+List2!T444+List2!T275</f>
        <v>631200</v>
      </c>
      <c r="R111" s="583">
        <f>List2!U59+List2!U108+List2!U109+List2!U110+List2!U111+List2!U274+List2!U275+List2!U276+List2!U277+List2!U289+List2!U444+List2!U471+List2!U553+List2!U585+List2!U586+List2!U587+List2!U588</f>
        <v>337640</v>
      </c>
      <c r="S111" s="407">
        <f t="shared" si="23"/>
        <v>1.033328232593726</v>
      </c>
      <c r="T111" s="407">
        <f t="shared" si="24"/>
        <v>0.5349176172370089</v>
      </c>
      <c r="U111" s="1"/>
      <c r="V111" s="201"/>
    </row>
    <row r="112" spans="2:22" ht="12.75">
      <c r="B112" s="1">
        <v>2</v>
      </c>
      <c r="C112" s="1">
        <v>3</v>
      </c>
      <c r="D112" s="1">
        <v>4</v>
      </c>
      <c r="E112" s="1"/>
      <c r="F112" s="1"/>
      <c r="G112" s="1"/>
      <c r="H112" s="24">
        <v>323</v>
      </c>
      <c r="I112" s="24" t="s">
        <v>43</v>
      </c>
      <c r="J112" s="24"/>
      <c r="K112" s="28">
        <f>List2!N24+List2!N113+List2!N114+List2!N115+List2!N116+List2!N117+List2!N118+List2!N119+List2!N120+List2!N121+List2!N122+List2!N123+List2!N124+List2!N125+List2!N126+List2!N127+List2!N128+List2!N129+List2!N130+List2!N131+List2!N132+List2!N133+List2!N159+List2!N229+List2!N230+List2!N231+List2!N246+List2!N247+List2!N253+List2!N254+List2!N255+List2!N278+List2!N279+List2!N280+List2!N290+List2!N296+List2!N297+List2!N298+List2!N396+List2!N397+List2!N399+List2!N400+List2!N401+List2!N402+List2!N403+List2!N404+List2!N405+List2!N406+List2!N407+List2!N425+List2!N426+List2!N427+List2!N428+List2!N429+List2!N430+List2!N442+List2!N472+List2!N506+List2!N516+List2!N564+List2!N565+List2!N566+List2!N589+List2!N590+List2!N591+List2!N592+List2!N593+List2!N305</f>
        <v>1605875</v>
      </c>
      <c r="L112" s="28">
        <f>List2!O24+List2!O113+List2!O114+List2!O115+List2!O116+List2!O117+List2!O118+List2!O119+List2!O120+List2!O121+List2!O122+List2!O123+List2!O124+List2!O125+List2!O126+List2!O127+List2!O128+List2!O129+List2!O130+List2!O131+List2!O132+List2!O133+List2!O159+List2!O229+List2!O230+List2!O231+List2!O246+List2!O247+List2!O253+List2!O254+List2!O255+List2!O278+List2!O279+List2!O280+List2!O290+List2!O296+List2!O297+List2!O298+List2!O396+List2!O397+List2!O399+List2!O400+List2!O401+List2!O402+List2!O403+List2!O404+List2!O405+List2!O406+List2!O407+List2!O425+List2!O426+List2!O427+List2!O428+List2!O429+List2!O430+List2!O442+List2!O472+List2!O506+List2!O516+List2!O564+List2!O565+List2!O566+List2!O589+List2!O590+List2!O591+List2!O592+List2!O593+List2!O305</f>
        <v>1882200</v>
      </c>
      <c r="M112" s="28">
        <f>List2!P24+List2!P113+List2!P114+List2!P115+List2!P116+List2!P117+List2!P118+List2!P119+List2!P120+List2!P121+List2!P122+List2!P123+List2!P124+List2!P125+List2!P126+List2!P127+List2!P128+List2!P129+List2!P130+List2!P131+List2!P132+List2!P133+List2!P159+List2!P229+List2!P230+List2!P231+List2!P246+List2!P247+List2!P253+List2!P254+List2!P255+List2!P278+List2!P279+List2!P280+List2!P290+List2!P296+List2!P297+List2!P298+List2!P396+List2!P397+List2!P399+List2!P400+List2!P401+List2!P402+List2!P403+List2!P404+List2!P405+List2!P406+List2!P407+List2!P425+List2!P426+List2!P427+List2!P428+List2!P429+List2!P430+List2!P442+List2!P472+List2!P506+List2!P516+List2!P564+List2!P565+List2!P566+List2!P589+List2!P590+List2!P591+List2!P592+List2!P593+List2!P305+List2!P398</f>
        <v>2991650</v>
      </c>
      <c r="N112" s="28">
        <f>List2!Q24+List2!Q113+List2!Q114+List2!Q115+List2!Q116+List2!Q117+List2!Q118+List2!Q119+List2!Q120+List2!Q121+List2!Q122+List2!Q123+List2!Q124+List2!Q125+List2!Q126+List2!Q127+List2!Q128+List2!Q129+List2!Q130+List2!Q131+List2!Q132+List2!Q133+List2!Q159+List2!Q229+List2!Q230+List2!Q231+List2!Q246+List2!Q247+List2!Q253+List2!Q254+List2!Q255+List2!Q278+List2!Q279+List2!Q280+List2!Q290+List2!Q296+List2!Q297+List2!Q298+List2!Q396+List2!Q397+List2!Q399+List2!Q400+List2!Q401+List2!Q402+List2!Q403+List2!Q404+List2!Q405+List2!Q406+List2!Q407+List2!Q425+List2!Q426+List2!Q427+List2!Q428+List2!Q429+List2!Q430+List2!Q442+List2!Q472+List2!Q506+List2!Q516+List2!Q564+List2!Q565+List2!Q566+List2!Q589+List2!Q590+List2!Q591+List2!Q592+List2!Q593+List2!Q305</f>
        <v>1331100</v>
      </c>
      <c r="O112" s="28">
        <f>List2!R24+List2!R113+List2!R114+List2!R115+List2!R116+List2!R117+List2!R118+List2!R119+List2!R120+List2!R121+List2!R122+List2!R123+List2!R124+List2!R125+List2!R126+List2!R127+List2!R128+List2!R129+List2!R130+List2!R131+List2!R132+List2!R133+List2!R159+List2!R229+List2!R230+List2!R231+List2!R246+List2!R247+List2!R253+List2!R254+List2!R255+List2!R278+List2!R279+List2!R280+List2!R290+List2!R296+List2!R297+List2!R298+List2!R396+List2!R397+List2!R399+List2!R400+List2!R401+List2!R402+List2!R403+List2!R404+List2!R405+List2!R406+List2!R407+List2!R425+List2!R426+List2!R427+List2!R428+List2!R429+List2!R430+List2!R442+List2!R472+List2!R506+List2!R516+List2!R564+List2!R565+List2!R566+List2!R589+List2!R590+List2!R591+List2!R592+List2!R593+List2!R305</f>
        <v>1492601</v>
      </c>
      <c r="P112" s="200">
        <f>List2!S24+List2!S113+List2!S114+List2!S115+List2!S116+List2!S117+List2!S118+List2!S119+List2!S120+List2!S121+List2!S122+List2!S123+List2!S124+List2!S125+List2!S126+List2!S127+List2!S128+List2!S129+List2!S130+List2!S131+List2!S132+List2!S133+List2!S159+List2!S229+List2!S230+List2!S231+List2!S246+List2!S247+List2!S253+List2!S254+List2!S255+List2!S278+List2!S279+List2!S280+List2!S290+List2!S296+List2!S297+List2!S298+List2!S396+List2!S397+List2!S399+List2!S400+List2!S401+List2!S402+List2!S403+List2!S404+List2!S405+List2!S406+List2!S407+List2!S425+List2!S426+List2!S427+List2!S428+List2!S429+List2!S430+List2!S442+List2!S472+List2!S506+List2!S516+List2!S564+List2!S565+List2!S566+List2!S589+List2!S590+List2!S591+List2!S592+List2!S593+List2!S305</f>
        <v>1991150</v>
      </c>
      <c r="Q112" s="200">
        <f>List2!T24+List2!T113+List2!T114+List2!T115+List2!T116+List2!T117+List2!T118+List2!T119+List2!T120+List2!T121+List2!T122+List2!T123+List2!T124+List2!T125+List2!T126+List2!T127+List2!T128+List2!T129+List2!T130+List2!T131+List2!T132+List2!T133+List2!T159+List2!T229+List2!T230+List2!T231+List2!T246+List2!T247+List2!T253+List2!T254+List2!T255+List2!T278+List2!T279+List2!T280+List2!T290+List2!T296+List2!T297+List2!T298+List2!T396+List2!T397+List2!T399+List2!T400+List2!T401+List2!T402+List2!T403+List2!T404+List2!T405+List2!T406+List2!T407+List2!T425+List2!T426+List2!T427+List2!T428+List2!T429+List2!T430+List2!T442+List2!T472+List2!T506+List2!T516+List2!T564+List2!T565+List2!T566+List2!T589+List2!T590+List2!T591+List2!T592+List2!T593+List2!T305</f>
        <v>1991150</v>
      </c>
      <c r="R112" s="564">
        <f>List2!U24+List2!U113+List2!U114+List2!U115+List2!U116+List2!U117+List2!U118+List2!U119+List2!U120+List2!U121+List2!U122+List2!U123+List2!U124+List2!U125+List2!U126+List2!U127+List2!U128+List2!U129+List2!U130+List2!U131+List2!U132+List2!U133+List2!U159+List2!U229+List2!U230+List2!U231+List2!U246+List2!U247+List2!U253+List2!U254+List2!U255+List2!U278+List2!U279+List2!U280+List2!U290+List2!U296+List2!U297+List2!U298+List2!U396+List2!U397+List2!U399+List2!U400+List2!U401+List2!U402+List2!U403+List2!U404+List2!U405+List2!U406+List2!U407+List2!U425+List2!U426+List2!U427+List2!U428+List2!U429+List2!U430+List2!U442+List2!U472+List2!U506+List2!U516+List2!U564+List2!U565+List2!U566+List2!U589+List2!U590+List2!U591+List2!U592+List2!U593+List2!U305+List2!U398</f>
        <v>702504</v>
      </c>
      <c r="S112" s="407">
        <f t="shared" si="23"/>
        <v>0.4706575970403343</v>
      </c>
      <c r="T112" s="407">
        <f t="shared" si="24"/>
        <v>0.35281319840293296</v>
      </c>
      <c r="U112" s="1"/>
      <c r="V112" s="201"/>
    </row>
    <row r="113" spans="2:21" ht="12.75">
      <c r="B113" s="1"/>
      <c r="C113" s="1"/>
      <c r="D113" s="1"/>
      <c r="E113" s="1"/>
      <c r="F113" s="1"/>
      <c r="G113" s="1"/>
      <c r="H113" s="24">
        <v>324</v>
      </c>
      <c r="I113" s="550" t="s">
        <v>692</v>
      </c>
      <c r="J113" s="24"/>
      <c r="K113" s="25">
        <f>List2!N135+List2!N136</f>
        <v>5191</v>
      </c>
      <c r="L113" s="25">
        <f>List2!O135+List2!O136</f>
        <v>5000</v>
      </c>
      <c r="M113" s="25">
        <f>List2!P135+List2!P136</f>
        <v>17000</v>
      </c>
      <c r="N113" s="25">
        <f>List2!Q135+List2!Q136</f>
        <v>8500</v>
      </c>
      <c r="O113" s="25">
        <f>List2!R135+List2!R136</f>
        <v>5121</v>
      </c>
      <c r="P113" s="616">
        <f>List2!S135+List2!S136</f>
        <v>17000</v>
      </c>
      <c r="Q113" s="616">
        <f>List2!T135+List2!T136</f>
        <v>17000</v>
      </c>
      <c r="R113" s="583">
        <f>List2!U135+List2!U136</f>
        <v>2946</v>
      </c>
      <c r="S113" s="407">
        <f t="shared" si="23"/>
        <v>0.5752782659636789</v>
      </c>
      <c r="T113" s="407">
        <f t="shared" si="24"/>
        <v>0.17329411764705882</v>
      </c>
      <c r="U113" s="1"/>
    </row>
    <row r="114" spans="2:21" ht="12.75">
      <c r="B114" s="1"/>
      <c r="C114" s="1"/>
      <c r="D114" s="1">
        <v>4</v>
      </c>
      <c r="E114" s="1"/>
      <c r="F114" s="1"/>
      <c r="G114" s="1"/>
      <c r="H114" s="24">
        <v>329</v>
      </c>
      <c r="I114" s="24" t="s">
        <v>44</v>
      </c>
      <c r="J114" s="24"/>
      <c r="K114" s="28">
        <f>List2!N25+List2!N26+List2!N27+List2!N28+List2!N29+List2!N30+List2!N32+List2!N34+List2!N43+List2!N57+List2!N58+List2!N138+List2!N139+List2!N140+List2!N141+List2!N160+List2!N473+List2!N75</f>
        <v>461604</v>
      </c>
      <c r="L114" s="28">
        <f>List2!O25+List2!O26+List2!O27+List2!O28+List2!O29+List2!O30+List2!O31+List2!O32+List2!O43+List2!O57+List2!O58+List2!O74+List2!O75+List2!O138+List2!O139+List2!O140+List2!O141+List2!O142</f>
        <v>533800</v>
      </c>
      <c r="M114" s="28">
        <f>List2!P25+List2!P26+List2!P27+List2!P28+List2!P29+List2!P30+List2!P31+List2!P32+List2!P43+List2!P57+List2!P58+List2!P74+List2!P75+List2!P138+List2!P139+List2!P140+List2!P141+List2!P142</f>
        <v>542765</v>
      </c>
      <c r="N114" s="28">
        <f>List2!Q25+List2!Q26+List2!Q27+List2!Q28+List2!Q29+List2!Q30+List2!Q31+List2!Q32+List2!Q43+List2!Q57+List2!Q58+List2!Q74+List2!Q75+List2!Q138+List2!Q139+List2!Q140+List2!Q141+List2!Q142</f>
        <v>320000</v>
      </c>
      <c r="O114" s="28">
        <f>List2!R25+List2!R26+List2!R27+List2!R28+List2!R29+List2!R30+List2!R31+List2!R32+List2!R43+List2!R57+List2!R58+List2!R74+List2!R75+List2!R138+List2!R139+List2!R140+List2!R141+List2!R142</f>
        <v>290444</v>
      </c>
      <c r="P114" s="200">
        <f>List2!S25+List2!S26+List2!S27+List2!S28+List2!S29+List2!S30+List2!S31+List2!S32+List2!S43+List2!S57+List2!S58+List2!S74+List2!S75+List2!S138+List2!S139+List2!S140+List2!S141+List2!S142</f>
        <v>478800</v>
      </c>
      <c r="Q114" s="200">
        <f>List2!T25+List2!T26+List2!T27+List2!T28+List2!T29+List2!T30+List2!T31+List2!T32+List2!T43+List2!T57+List2!T58+List2!T74+List2!T75+List2!T138+List2!T139+List2!T140+List2!T141+List2!T142</f>
        <v>478800</v>
      </c>
      <c r="R114" s="564">
        <f>List2!U25+List2!U26+List2!U27+List2!U28+List2!U29+List2!U30+List2!U31+List2!U32+List2!U43+List2!U57+List2!U58+List2!U74+List2!U75+List2!U138+List2!U139+List2!U140+List2!U141+List2!U142</f>
        <v>208235</v>
      </c>
      <c r="S114" s="407">
        <f t="shared" si="23"/>
        <v>0.7169540427758879</v>
      </c>
      <c r="T114" s="407">
        <f t="shared" si="24"/>
        <v>0.43491019214703425</v>
      </c>
      <c r="U114" s="1"/>
    </row>
    <row r="115" spans="2:21" ht="12.75">
      <c r="B115" s="1"/>
      <c r="C115" s="1"/>
      <c r="D115" s="1"/>
      <c r="E115" s="1"/>
      <c r="F115" s="1"/>
      <c r="G115" s="1"/>
      <c r="H115" s="63">
        <v>34</v>
      </c>
      <c r="I115" s="63" t="s">
        <v>45</v>
      </c>
      <c r="J115" s="63"/>
      <c r="K115" s="75">
        <f aca="true" t="shared" si="26" ref="K115:R115">K116+K117</f>
        <v>28341</v>
      </c>
      <c r="L115" s="74">
        <f t="shared" si="26"/>
        <v>28000</v>
      </c>
      <c r="M115" s="74">
        <f t="shared" si="26"/>
        <v>56000</v>
      </c>
      <c r="N115" s="74">
        <f t="shared" si="26"/>
        <v>31000</v>
      </c>
      <c r="O115" s="74">
        <f>O116+O117</f>
        <v>37938</v>
      </c>
      <c r="P115" s="26">
        <f t="shared" si="26"/>
        <v>31000</v>
      </c>
      <c r="Q115" s="26">
        <f>Q116+Q117</f>
        <v>31000</v>
      </c>
      <c r="R115" s="95">
        <f t="shared" si="26"/>
        <v>11558</v>
      </c>
      <c r="S115" s="407">
        <f t="shared" si="23"/>
        <v>0.3046549633612737</v>
      </c>
      <c r="T115" s="407">
        <f t="shared" si="24"/>
        <v>0.37283870967741933</v>
      </c>
      <c r="U115" s="1"/>
    </row>
    <row r="116" spans="2:21" ht="12.75">
      <c r="B116" s="1"/>
      <c r="C116" s="1"/>
      <c r="D116" s="1"/>
      <c r="E116" s="1"/>
      <c r="F116" s="1"/>
      <c r="G116" s="1"/>
      <c r="H116" s="24">
        <v>342</v>
      </c>
      <c r="I116" s="24" t="s">
        <v>46</v>
      </c>
      <c r="J116" s="24"/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6">
        <v>0</v>
      </c>
      <c r="Q116" s="26">
        <v>0</v>
      </c>
      <c r="R116" s="564">
        <v>0</v>
      </c>
      <c r="S116" s="407" t="e">
        <f t="shared" si="23"/>
        <v>#DIV/0!</v>
      </c>
      <c r="T116" s="407" t="e">
        <f t="shared" si="24"/>
        <v>#DIV/0!</v>
      </c>
      <c r="U116" s="1"/>
    </row>
    <row r="117" spans="2:21" ht="12.75">
      <c r="B117" s="1"/>
      <c r="C117" s="1"/>
      <c r="D117" s="1">
        <v>4</v>
      </c>
      <c r="E117" s="1"/>
      <c r="F117" s="1"/>
      <c r="G117" s="1"/>
      <c r="H117" s="24">
        <v>343</v>
      </c>
      <c r="I117" s="24" t="s">
        <v>47</v>
      </c>
      <c r="J117" s="24"/>
      <c r="K117" s="25">
        <f>List2!N144+List2!N145</f>
        <v>28341</v>
      </c>
      <c r="L117" s="25">
        <f>List2!O144+List2!O145</f>
        <v>28000</v>
      </c>
      <c r="M117" s="25">
        <f>List2!P144+List2!P145</f>
        <v>56000</v>
      </c>
      <c r="N117" s="25">
        <f>List2!Q144+List2!Q145</f>
        <v>31000</v>
      </c>
      <c r="O117" s="25">
        <f>List2!R144+List2!R145</f>
        <v>37938</v>
      </c>
      <c r="P117" s="616">
        <f>List2!S144+List2!S145</f>
        <v>31000</v>
      </c>
      <c r="Q117" s="616">
        <f>List2!T144+List2!T145</f>
        <v>31000</v>
      </c>
      <c r="R117" s="583">
        <f>List2!U144+List2!U145</f>
        <v>11558</v>
      </c>
      <c r="S117" s="407">
        <f t="shared" si="23"/>
        <v>0.3046549633612737</v>
      </c>
      <c r="T117" s="407">
        <f t="shared" si="24"/>
        <v>0.37283870967741933</v>
      </c>
      <c r="U117" s="1"/>
    </row>
    <row r="118" spans="2:21" ht="12.75">
      <c r="B118" s="1"/>
      <c r="C118" s="1"/>
      <c r="D118" s="1"/>
      <c r="E118" s="1"/>
      <c r="F118" s="1"/>
      <c r="G118" s="1"/>
      <c r="H118" s="63">
        <v>35</v>
      </c>
      <c r="I118" s="100" t="s">
        <v>48</v>
      </c>
      <c r="J118" s="101"/>
      <c r="K118" s="75">
        <f aca="true" t="shared" si="27" ref="K118:R118">K119</f>
        <v>0</v>
      </c>
      <c r="L118" s="75">
        <v>0</v>
      </c>
      <c r="M118" s="75">
        <f t="shared" si="27"/>
        <v>0</v>
      </c>
      <c r="N118" s="75">
        <f t="shared" si="27"/>
        <v>0</v>
      </c>
      <c r="O118" s="75">
        <f t="shared" si="27"/>
        <v>0</v>
      </c>
      <c r="P118" s="26">
        <f t="shared" si="27"/>
        <v>0</v>
      </c>
      <c r="Q118" s="26">
        <f t="shared" si="27"/>
        <v>0</v>
      </c>
      <c r="R118" s="95">
        <f t="shared" si="27"/>
        <v>0</v>
      </c>
      <c r="S118" s="407" t="e">
        <f t="shared" si="23"/>
        <v>#DIV/0!</v>
      </c>
      <c r="T118" s="407" t="e">
        <f t="shared" si="24"/>
        <v>#DIV/0!</v>
      </c>
      <c r="U118" s="1"/>
    </row>
    <row r="119" spans="2:21" ht="12.75" customHeight="1">
      <c r="B119" s="1"/>
      <c r="C119" s="1"/>
      <c r="D119" s="1"/>
      <c r="E119" s="1"/>
      <c r="F119" s="1"/>
      <c r="G119" s="1"/>
      <c r="H119" s="24">
        <v>352</v>
      </c>
      <c r="I119" s="771" t="s">
        <v>224</v>
      </c>
      <c r="J119" s="771"/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6">
        <v>0</v>
      </c>
      <c r="Q119" s="26">
        <v>0</v>
      </c>
      <c r="R119" s="564">
        <v>0</v>
      </c>
      <c r="S119" s="407" t="e">
        <f t="shared" si="23"/>
        <v>#DIV/0!</v>
      </c>
      <c r="T119" s="407" t="e">
        <f t="shared" si="24"/>
        <v>#DIV/0!</v>
      </c>
      <c r="U119" s="1"/>
    </row>
    <row r="120" spans="2:21" ht="12.75" customHeight="1">
      <c r="B120" s="1"/>
      <c r="C120" s="1"/>
      <c r="D120" s="1"/>
      <c r="E120" s="1"/>
      <c r="F120" s="1"/>
      <c r="G120" s="1"/>
      <c r="H120" s="63">
        <v>36</v>
      </c>
      <c r="I120" s="551" t="s">
        <v>693</v>
      </c>
      <c r="J120" s="63"/>
      <c r="K120" s="75">
        <f aca="true" t="shared" si="28" ref="K120:R120">K121</f>
        <v>0</v>
      </c>
      <c r="L120" s="75">
        <v>0</v>
      </c>
      <c r="M120" s="75">
        <f t="shared" si="28"/>
        <v>0</v>
      </c>
      <c r="N120" s="75">
        <f t="shared" si="28"/>
        <v>0</v>
      </c>
      <c r="O120" s="75">
        <f t="shared" si="28"/>
        <v>0</v>
      </c>
      <c r="P120" s="26">
        <f t="shared" si="28"/>
        <v>0</v>
      </c>
      <c r="Q120" s="26">
        <f t="shared" si="28"/>
        <v>0</v>
      </c>
      <c r="R120" s="95">
        <f t="shared" si="28"/>
        <v>0</v>
      </c>
      <c r="S120" s="407" t="e">
        <f t="shared" si="23"/>
        <v>#DIV/0!</v>
      </c>
      <c r="T120" s="407" t="e">
        <f t="shared" si="24"/>
        <v>#DIV/0!</v>
      </c>
      <c r="U120" s="1"/>
    </row>
    <row r="121" spans="2:21" ht="12.75">
      <c r="B121" s="1"/>
      <c r="C121" s="1"/>
      <c r="D121" s="1"/>
      <c r="E121" s="1"/>
      <c r="F121" s="1"/>
      <c r="G121" s="1"/>
      <c r="H121" s="24">
        <v>363</v>
      </c>
      <c r="I121" s="24" t="s">
        <v>49</v>
      </c>
      <c r="J121" s="24"/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6">
        <v>0</v>
      </c>
      <c r="Q121" s="26">
        <v>0</v>
      </c>
      <c r="R121" s="564">
        <v>0</v>
      </c>
      <c r="S121" s="407" t="e">
        <f t="shared" si="23"/>
        <v>#DIV/0!</v>
      </c>
      <c r="T121" s="407" t="e">
        <f t="shared" si="24"/>
        <v>#DIV/0!</v>
      </c>
      <c r="U121" s="1"/>
    </row>
    <row r="122" spans="2:21" ht="12.75">
      <c r="B122" s="1"/>
      <c r="C122" s="1"/>
      <c r="D122" s="1"/>
      <c r="E122" s="1"/>
      <c r="F122" s="1"/>
      <c r="G122" s="1"/>
      <c r="H122" s="63">
        <v>37</v>
      </c>
      <c r="I122" s="63" t="s">
        <v>225</v>
      </c>
      <c r="J122" s="63"/>
      <c r="K122" s="75">
        <f aca="true" t="shared" si="29" ref="K122:R122">K123</f>
        <v>599813</v>
      </c>
      <c r="L122" s="74">
        <f t="shared" si="29"/>
        <v>710000</v>
      </c>
      <c r="M122" s="74">
        <f t="shared" si="29"/>
        <v>710000</v>
      </c>
      <c r="N122" s="74">
        <f t="shared" si="29"/>
        <v>670000</v>
      </c>
      <c r="O122" s="74">
        <f t="shared" si="29"/>
        <v>94632</v>
      </c>
      <c r="P122" s="26">
        <f t="shared" si="29"/>
        <v>700000</v>
      </c>
      <c r="Q122" s="26">
        <f t="shared" si="29"/>
        <v>700000</v>
      </c>
      <c r="R122" s="95">
        <f t="shared" si="29"/>
        <v>77154</v>
      </c>
      <c r="S122" s="407">
        <f t="shared" si="23"/>
        <v>0.8153056048693887</v>
      </c>
      <c r="T122" s="407">
        <f t="shared" si="24"/>
        <v>0.11022</v>
      </c>
      <c r="U122" s="1"/>
    </row>
    <row r="123" spans="2:21" ht="12.75">
      <c r="B123" s="1">
        <v>2</v>
      </c>
      <c r="C123" s="1"/>
      <c r="D123" s="1">
        <v>4</v>
      </c>
      <c r="E123" s="1"/>
      <c r="F123" s="1"/>
      <c r="G123" s="1"/>
      <c r="H123" s="24">
        <v>372</v>
      </c>
      <c r="I123" s="24" t="s">
        <v>50</v>
      </c>
      <c r="J123" s="24"/>
      <c r="K123" s="200">
        <f>List2!N455+List2!N463+List2!N524+List2!N530+List2!N200</f>
        <v>599813</v>
      </c>
      <c r="L123" s="200">
        <f>List2!O455+List2!O463+List2!O524+List2!O530+List2!O200</f>
        <v>710000</v>
      </c>
      <c r="M123" s="200">
        <f>List2!P455+List2!P463+List2!P524+List2!P530+List2!P200</f>
        <v>710000</v>
      </c>
      <c r="N123" s="200">
        <f>List2!Q455+List2!Q463+List2!Q524+List2!Q530+List2!Q200</f>
        <v>670000</v>
      </c>
      <c r="O123" s="200">
        <f>List2!R455+List2!R463+List2!R524+List2!R530+List2!R200</f>
        <v>94632</v>
      </c>
      <c r="P123" s="200">
        <f>List2!S455+List2!S463+List2!S524+List2!S530+List2!S200</f>
        <v>700000</v>
      </c>
      <c r="Q123" s="200">
        <f>List2!T455+List2!T463+List2!T524+List2!T530+List2!T200</f>
        <v>700000</v>
      </c>
      <c r="R123" s="564">
        <f>List2!U455+List2!U463+List2!U524+List2!U530+List2!U200</f>
        <v>77154</v>
      </c>
      <c r="S123" s="407">
        <f t="shared" si="23"/>
        <v>0.8153056048693887</v>
      </c>
      <c r="T123" s="407">
        <f t="shared" si="24"/>
        <v>0.11022</v>
      </c>
      <c r="U123" s="1"/>
    </row>
    <row r="124" spans="2:21" ht="12.75">
      <c r="B124" s="1"/>
      <c r="C124" s="1"/>
      <c r="D124" s="1"/>
      <c r="E124" s="1"/>
      <c r="F124" s="1"/>
      <c r="G124" s="1"/>
      <c r="H124" s="63">
        <v>38</v>
      </c>
      <c r="I124" s="63" t="s">
        <v>51</v>
      </c>
      <c r="J124" s="63"/>
      <c r="K124" s="75">
        <f aca="true" t="shared" si="30" ref="K124:R124">K125+K126+K128+K129+K127</f>
        <v>651280</v>
      </c>
      <c r="L124" s="74">
        <f t="shared" si="30"/>
        <v>962000</v>
      </c>
      <c r="M124" s="74">
        <f t="shared" si="30"/>
        <v>963000</v>
      </c>
      <c r="N124" s="74">
        <f t="shared" si="30"/>
        <v>796460</v>
      </c>
      <c r="O124" s="74">
        <f>O125+O126+O128+O129+O127</f>
        <v>272259</v>
      </c>
      <c r="P124" s="26">
        <f t="shared" si="30"/>
        <v>2062000</v>
      </c>
      <c r="Q124" s="26">
        <f>Q125+Q126+Q128+Q129+Q127</f>
        <v>2062000</v>
      </c>
      <c r="R124" s="95">
        <f t="shared" si="30"/>
        <v>695113</v>
      </c>
      <c r="S124" s="407">
        <f t="shared" si="23"/>
        <v>2.5531313932689095</v>
      </c>
      <c r="T124" s="407">
        <f t="shared" si="24"/>
        <v>0.33710620756547044</v>
      </c>
      <c r="U124" s="1"/>
    </row>
    <row r="125" spans="1:21" ht="12.75">
      <c r="A125">
        <v>1</v>
      </c>
      <c r="B125" s="1">
        <v>2</v>
      </c>
      <c r="C125" s="1"/>
      <c r="D125" s="1">
        <v>4</v>
      </c>
      <c r="E125" s="1"/>
      <c r="F125" s="1"/>
      <c r="G125" s="1"/>
      <c r="H125" s="24">
        <v>381</v>
      </c>
      <c r="I125" s="24" t="s">
        <v>52</v>
      </c>
      <c r="J125" s="24"/>
      <c r="K125" s="28">
        <f>List2!N50+List2!N61+List2!N80+List2!N446+List2!N475+List2!N482+List2!N489+List2!N496+List2!N508+List2!N538+List2!N544+List2!N62+List2!N64+List2!N147+List2!N148+List2!N222+List2!N555+List2!N149+List2!N150+List2!N233+List2!N202</f>
        <v>651280</v>
      </c>
      <c r="L125" s="28">
        <f>List2!O36+List2!O50+List2!O61+List2!O62+List2!O63+List2!O64+List2!O147+List2!O148+List2!O149+List2!O150+List2!O202+List2!O205+List2!O222+List2!O233+List2!O446+List2!O447+List2!O475+List2!O482+List2!O489+List2!O496+List2!O508+List2!O538+List2!O544+List2!O545+List2!O555</f>
        <v>952000</v>
      </c>
      <c r="M125" s="28">
        <f>List2!P36+List2!P50+List2!P61+List2!P62+List2!P63+List2!P64+List2!P147+List2!P148+List2!P149+List2!P150+List2!P202+List2!P205+List2!P222+List2!P233+List2!P446+List2!P447+List2!P475+List2!P482+List2!P489+List2!P496+List2!P508+List2!P538+List2!P544+List2!P545+List2!P555+List2!P77</f>
        <v>953000</v>
      </c>
      <c r="N125" s="28">
        <f>List2!Q36+List2!Q50+List2!Q61+List2!Q62+List2!Q63+List2!Q64+List2!Q147+List2!Q148+List2!Q149+List2!Q150+List2!Q202+List2!Q205+List2!Q222+List2!Q233++List2!Q446+List2!Q447+List2!Q475+List2!Q482+List2!Q489+List2!Q496+List2!Q508+List2!Q538+List2!Q544+List2!Q545+List2!Q555</f>
        <v>786460</v>
      </c>
      <c r="O125" s="28">
        <f>List2!R36+List2!R50+List2!R61+List2!R62+List2!R63+List2!R64+List2!R147+List2!R148+List2!R149+List2!R150+List2!R202+List2!R205+List2!R222+List2!R233++List2!R446+List2!R447+List2!R475+List2!R482+List2!R489+List2!R496+List2!R508+List2!R538+List2!R544+List2!R545+List2!R555+List2!R556</f>
        <v>272259</v>
      </c>
      <c r="P125" s="200">
        <f>List2!S36+List2!S50+List2!S61+List2!S62+List2!S63+List2!S64+List2!S147+List2!S148+List2!S149+List2!S150+List2!S202+List2!S205+List2!S222+List2!S233++List2!S446+List2!S447+List2!S475+List2!S482+List2!S489+List2!S496+List2!S508+List2!S538+List2!S544+List2!S545+List2!S555+List2!S556</f>
        <v>2052000</v>
      </c>
      <c r="Q125" s="200">
        <f>List2!T36+List2!T50+List2!T61+List2!T62+List2!T63+List2!T64+List2!T147+List2!T148+List2!T149+List2!T150+List2!T202+List2!T205+List2!T222+List2!T233++List2!T446+List2!T447+List2!T475+List2!T482+List2!T489+List2!T496+List2!T508+List2!T538+List2!T544+List2!T545+List2!T555+List2!T556</f>
        <v>2052000</v>
      </c>
      <c r="R125" s="564">
        <f>List2!U36+List2!U50+List2!U61+List2!U62+List2!U63+List2!U64+List2!U147+List2!U148+List2!U149+List2!U150+List2!U202+List2!U205+List2!U222+List2!U233++List2!U446+List2!U447+List2!U475+List2!U482+List2!U489+List2!U496+List2!U508+List2!U538+List2!U544+List2!U545+List2!U555+List2!U556</f>
        <v>695113</v>
      </c>
      <c r="S125" s="407">
        <f t="shared" si="23"/>
        <v>2.5531313932689095</v>
      </c>
      <c r="T125" s="407">
        <f t="shared" si="24"/>
        <v>0.3387490253411306</v>
      </c>
      <c r="U125" s="1"/>
    </row>
    <row r="126" spans="2:21" ht="12.75">
      <c r="B126" s="1"/>
      <c r="C126" s="1"/>
      <c r="D126" s="1"/>
      <c r="E126" s="1"/>
      <c r="F126" s="1"/>
      <c r="G126" s="1"/>
      <c r="H126" s="24">
        <v>382</v>
      </c>
      <c r="I126" s="24" t="s">
        <v>53</v>
      </c>
      <c r="J126" s="24"/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6">
        <v>0</v>
      </c>
      <c r="Q126" s="26">
        <v>0</v>
      </c>
      <c r="R126" s="564">
        <v>0</v>
      </c>
      <c r="S126" s="407" t="e">
        <f t="shared" si="23"/>
        <v>#DIV/0!</v>
      </c>
      <c r="T126" s="407" t="e">
        <f t="shared" si="24"/>
        <v>#DIV/0!</v>
      </c>
      <c r="U126" s="1"/>
    </row>
    <row r="127" spans="2:21" ht="12.75">
      <c r="B127" s="1"/>
      <c r="C127" s="1"/>
      <c r="D127" s="1">
        <v>4</v>
      </c>
      <c r="E127" s="1"/>
      <c r="F127" s="1"/>
      <c r="G127" s="1"/>
      <c r="H127" s="24">
        <v>383</v>
      </c>
      <c r="I127" s="24" t="s">
        <v>241</v>
      </c>
      <c r="J127" s="24"/>
      <c r="K127" s="25">
        <f>List2!N173</f>
        <v>0</v>
      </c>
      <c r="L127" s="25">
        <f>List2!O173</f>
        <v>10000</v>
      </c>
      <c r="M127" s="25">
        <f>List2!P173</f>
        <v>10000</v>
      </c>
      <c r="N127" s="25">
        <f>List2!Q173</f>
        <v>10000</v>
      </c>
      <c r="O127" s="25">
        <f>List2!R173</f>
        <v>0</v>
      </c>
      <c r="P127" s="616">
        <f>List2!S173</f>
        <v>10000</v>
      </c>
      <c r="Q127" s="616">
        <f>List2!T173</f>
        <v>10000</v>
      </c>
      <c r="R127" s="583">
        <f>List2!U173</f>
        <v>0</v>
      </c>
      <c r="S127" s="407" t="e">
        <f t="shared" si="23"/>
        <v>#DIV/0!</v>
      </c>
      <c r="T127" s="407">
        <f t="shared" si="24"/>
        <v>0</v>
      </c>
      <c r="U127" s="1"/>
    </row>
    <row r="128" spans="2:21" ht="12.75">
      <c r="B128" s="1"/>
      <c r="C128" s="1"/>
      <c r="D128" s="1">
        <v>4</v>
      </c>
      <c r="E128" s="1"/>
      <c r="F128" s="1"/>
      <c r="G128" s="1"/>
      <c r="H128" s="24">
        <v>385</v>
      </c>
      <c r="I128" s="24" t="s">
        <v>54</v>
      </c>
      <c r="J128" s="24"/>
      <c r="K128" s="25">
        <f>List2!N179</f>
        <v>0</v>
      </c>
      <c r="L128" s="25">
        <f>List2!O179</f>
        <v>0</v>
      </c>
      <c r="M128" s="25">
        <f>List2!P179</f>
        <v>0</v>
      </c>
      <c r="N128" s="25">
        <f>List2!Q179</f>
        <v>0</v>
      </c>
      <c r="O128" s="25">
        <f>List2!R179</f>
        <v>0</v>
      </c>
      <c r="P128" s="26">
        <f>List2!S179</f>
        <v>0</v>
      </c>
      <c r="Q128" s="26">
        <f>List2!T179</f>
        <v>0</v>
      </c>
      <c r="R128" s="564">
        <f>List2!U179</f>
        <v>0</v>
      </c>
      <c r="S128" s="407" t="e">
        <f t="shared" si="23"/>
        <v>#DIV/0!</v>
      </c>
      <c r="T128" s="407" t="e">
        <f t="shared" si="24"/>
        <v>#DIV/0!</v>
      </c>
      <c r="U128" s="1"/>
    </row>
    <row r="129" spans="2:21" ht="12.75">
      <c r="B129" s="1"/>
      <c r="C129" s="1"/>
      <c r="D129" s="1"/>
      <c r="E129" s="1"/>
      <c r="F129" s="1"/>
      <c r="G129" s="1"/>
      <c r="H129" s="24">
        <v>386</v>
      </c>
      <c r="I129" s="24" t="s">
        <v>55</v>
      </c>
      <c r="J129" s="24"/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6">
        <v>0</v>
      </c>
      <c r="Q129" s="26">
        <v>0</v>
      </c>
      <c r="R129" s="564">
        <v>0</v>
      </c>
      <c r="S129" s="407" t="e">
        <f t="shared" si="23"/>
        <v>#DIV/0!</v>
      </c>
      <c r="T129" s="407" t="e">
        <f t="shared" si="24"/>
        <v>#DIV/0!</v>
      </c>
      <c r="U129" s="1"/>
    </row>
    <row r="130" spans="1:21" ht="12.75">
      <c r="A130" s="6"/>
      <c r="B130" s="104"/>
      <c r="C130" s="104"/>
      <c r="D130" s="104"/>
      <c r="E130" s="104"/>
      <c r="F130" s="104"/>
      <c r="G130" s="104"/>
      <c r="H130" s="105">
        <v>4</v>
      </c>
      <c r="I130" s="105" t="s">
        <v>56</v>
      </c>
      <c r="J130" s="105"/>
      <c r="K130" s="76">
        <f aca="true" t="shared" si="31" ref="K130:R130">K131+K133+K139</f>
        <v>389726</v>
      </c>
      <c r="L130" s="76">
        <f t="shared" si="31"/>
        <v>2250500</v>
      </c>
      <c r="M130" s="76">
        <f t="shared" si="31"/>
        <v>1106175</v>
      </c>
      <c r="N130" s="76">
        <f t="shared" si="31"/>
        <v>3325000</v>
      </c>
      <c r="O130" s="76">
        <f>O131+O133+O139</f>
        <v>221525</v>
      </c>
      <c r="P130" s="226">
        <f t="shared" si="31"/>
        <v>2100600</v>
      </c>
      <c r="Q130" s="226">
        <f>Q131+Q133+Q139</f>
        <v>2100600</v>
      </c>
      <c r="R130" s="627">
        <f t="shared" si="31"/>
        <v>433265</v>
      </c>
      <c r="S130" s="406">
        <f>R130/O130</f>
        <v>1.9558289132152127</v>
      </c>
      <c r="T130" s="406">
        <f>R130/P130</f>
        <v>0.20625773588498525</v>
      </c>
      <c r="U130" s="1"/>
    </row>
    <row r="131" spans="2:21" ht="12.75">
      <c r="B131" s="1"/>
      <c r="C131" s="1"/>
      <c r="D131" s="1"/>
      <c r="E131" s="1"/>
      <c r="F131" s="1"/>
      <c r="G131" s="1"/>
      <c r="H131" s="63">
        <v>41</v>
      </c>
      <c r="I131" s="63" t="s">
        <v>226</v>
      </c>
      <c r="J131" s="63"/>
      <c r="K131" s="25">
        <f aca="true" t="shared" si="32" ref="K131:R131">K132</f>
        <v>0</v>
      </c>
      <c r="L131" s="25">
        <f t="shared" si="32"/>
        <v>0</v>
      </c>
      <c r="M131" s="25">
        <f t="shared" si="32"/>
        <v>0</v>
      </c>
      <c r="N131" s="25">
        <f t="shared" si="32"/>
        <v>0</v>
      </c>
      <c r="O131" s="25">
        <f t="shared" si="32"/>
        <v>0</v>
      </c>
      <c r="P131" s="26">
        <f t="shared" si="32"/>
        <v>0</v>
      </c>
      <c r="Q131" s="26">
        <f t="shared" si="32"/>
        <v>0</v>
      </c>
      <c r="R131" s="564">
        <f t="shared" si="32"/>
        <v>0</v>
      </c>
      <c r="S131" s="394" t="e">
        <f>R131/O131</f>
        <v>#DIV/0!</v>
      </c>
      <c r="T131" s="394" t="e">
        <f>R131/P131</f>
        <v>#DIV/0!</v>
      </c>
      <c r="U131" s="1"/>
    </row>
    <row r="132" spans="2:21" ht="12.75">
      <c r="B132" s="1"/>
      <c r="C132" s="1"/>
      <c r="D132" s="1"/>
      <c r="E132" s="1"/>
      <c r="F132" s="1"/>
      <c r="G132" s="1"/>
      <c r="H132" s="24">
        <v>412</v>
      </c>
      <c r="I132" s="24" t="s">
        <v>61</v>
      </c>
      <c r="J132" s="24"/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6">
        <v>0</v>
      </c>
      <c r="Q132" s="26">
        <v>0</v>
      </c>
      <c r="R132" s="564">
        <v>0</v>
      </c>
      <c r="S132" s="394" t="e">
        <f aca="true" t="shared" si="33" ref="S132:S140">R132/O132</f>
        <v>#DIV/0!</v>
      </c>
      <c r="T132" s="394" t="e">
        <f aca="true" t="shared" si="34" ref="T132:T140">R132/P132</f>
        <v>#DIV/0!</v>
      </c>
      <c r="U132" s="1"/>
    </row>
    <row r="133" spans="2:21" ht="12.75">
      <c r="B133" s="1"/>
      <c r="C133" s="1"/>
      <c r="D133" s="1"/>
      <c r="E133" s="1"/>
      <c r="F133" s="1"/>
      <c r="G133" s="1"/>
      <c r="H133" s="63">
        <v>42</v>
      </c>
      <c r="I133" s="551" t="s">
        <v>694</v>
      </c>
      <c r="J133" s="63"/>
      <c r="K133" s="75">
        <f aca="true" t="shared" si="35" ref="K133:R133">K134+K135+K136+K137+K138</f>
        <v>389726</v>
      </c>
      <c r="L133" s="74">
        <f t="shared" si="35"/>
        <v>2250500</v>
      </c>
      <c r="M133" s="74">
        <f t="shared" si="35"/>
        <v>1106175</v>
      </c>
      <c r="N133" s="74">
        <f t="shared" si="35"/>
        <v>3325000</v>
      </c>
      <c r="O133" s="74">
        <f>O134+O135+O136+O137+O138</f>
        <v>221525</v>
      </c>
      <c r="P133" s="26">
        <f t="shared" si="35"/>
        <v>2100600</v>
      </c>
      <c r="Q133" s="26">
        <f>Q134+Q135+Q136+Q137+Q138</f>
        <v>2100600</v>
      </c>
      <c r="R133" s="95">
        <f t="shared" si="35"/>
        <v>433265</v>
      </c>
      <c r="S133" s="394">
        <f t="shared" si="33"/>
        <v>1.9558289132152127</v>
      </c>
      <c r="T133" s="394">
        <f t="shared" si="34"/>
        <v>0.20625773588498525</v>
      </c>
      <c r="U133" s="1"/>
    </row>
    <row r="134" spans="2:22" ht="12.75">
      <c r="B134" s="1"/>
      <c r="C134" s="1"/>
      <c r="D134" s="1">
        <v>4</v>
      </c>
      <c r="E134" s="1"/>
      <c r="F134" s="1">
        <v>6</v>
      </c>
      <c r="G134" s="1"/>
      <c r="H134" s="24">
        <v>421</v>
      </c>
      <c r="I134" s="24" t="s">
        <v>57</v>
      </c>
      <c r="J134" s="24"/>
      <c r="K134" s="28">
        <f>List2!N163+List2!N164+List2!N186+List2!N326+List2!N327+List2!N329+List2!N330+List2!N331+List2!N332+List2!N333+List2!N334+List2!N335+List2!N336+List2!N337+List2!N338+List2!N339+List2!N341+List2!N342+List2!N343+List2!N345+List2!N353+List2!N354+List2!N355+List2!N356+List2!N365+List2!N366+List2!N368+List2!N370+List2!N371+List2!N379+List2!N380+List2!N388+List2!N389+List2!N434+List2!N351+List2!N352+List2!N344+List2!N258+List2!N346+List2!N369+List2!N165+List2!N350+List2!N207+List2!N347+List2!N348+List2!N349</f>
        <v>244462</v>
      </c>
      <c r="L134" s="28">
        <f>List2!O163+List2!O164+List2!O186+List2!O326+List2!O327+List2!O329+List2!O330+List2!O331+List2!O332+List2!O333+List2!O334+List2!O335+List2!O336+List2!O337+List2!O338+List2!O339+List2!O341+List2!O342+List2!O343+List2!O345+List2!O353+List2!O354+List2!O355+List2!O356+List2!O365+List2!O366+List2!O368+List2!O370+List2!O371+List2!O379+List2!O380+List2!O388+List2!O389+List2!O434+List2!O351+List2!O352+List2!O344+List2!O258+List2!O346+List2!O369+List2!O165+List2!O350+List2!O207+List2!O347+List2!O348+List2!O349</f>
        <v>1225000</v>
      </c>
      <c r="M134" s="28">
        <f>List2!P163+List2!P164+List2!P186+List2!P326+List2!P327+List2!P329+List2!P330+List2!P331+List2!P332+List2!P333+List2!P334+List2!P335+List2!P336+List2!P337+List2!P338+List2!P339+List2!P341+List2!P342+List2!P343+List2!P345+List2!P353+List2!P354+List2!P355+List2!P356+List2!P365+List2!P366+List2!P368+List2!P370+List2!P371+List2!P379+List2!P380+List2!P388+List2!P389+List2!P434+List2!P351+List2!P352+List2!P344+List2!P258+List2!P346+List2!P369+List2!P165+List2!P350+List2!P207+List2!P347+List2!P348+List2!P349</f>
        <v>278300</v>
      </c>
      <c r="N134" s="28">
        <f>List2!Q163+List2!Q164+List2!Q186+List2!Q326+List2!Q327+List2!Q329+List2!Q330+List2!Q331+List2!Q332+List2!Q333+List2!Q334+List2!Q335+List2!Q336+List2!Q337+List2!Q338+List2!Q339+List2!Q341+List2!Q342+List2!Q343+List2!Q345+List2!Q353+List2!Q354+List2!Q355+List2!Q356+List2!Q365+List2!Q366+List2!Q368+List2!Q370+List2!Q371+List2!Q379+List2!Q380+List2!Q388+List2!Q389+List2!Q434+List2!Q351+List2!Q352+List2!Q344+List2!Q258+List2!Q346+List2!Q369+List2!Q165+List2!Q350+List2!Q207+List2!Q347+List2!Q348+List2!Q349+List2!Q328</f>
        <v>2710000</v>
      </c>
      <c r="O134" s="28">
        <f>List2!R163+List2!R164+List2!R186+List2!R326+List2!R327+List2!R329+List2!R330+List2!R331+List2!R332+List2!R333+List2!R334+List2!R335+List2!R336+List2!R337+List2!R338+List2!R339+List2!R341+List2!R342+List2!R343+List2!R345+List2!R353+List2!R354+List2!R355+List2!R356+List2!R365+List2!R366+List2!R368+List2!R370+List2!R371+List2!R379+List2!R380+List2!R388+List2!R389+List2!R434+List2!R351+List2!R352+List2!R344+List2!R258+List2!R346+List2!R369+List2!R165+List2!R350+List2!R207+List2!R347+List2!R348+List2!R349</f>
        <v>92528</v>
      </c>
      <c r="P134" s="200">
        <f>List2!S163+List2!S164+List2!S186+List2!S326+List2!S327+List2!S329+List2!S330+List2!S331+List2!S332+List2!S333+List2!S334+List2!S335+List2!S336+List2!S337+List2!S338+List2!S339+List2!S341+List2!S342+List2!S343+List2!S345+List2!S353+List2!S354+List2!S355+List2!S356+List2!S365+List2!S366+List2!S368+List2!S370+List2!S371+List2!S379+List2!S380+List2!S388+List2!S389+List2!S434+List2!S351+List2!S352+List2!S344+List2!S258+List2!S346+List2!S369+List2!S165+List2!S350+List2!S207+List2!S347+List2!S348+List2!S349</f>
        <v>690000</v>
      </c>
      <c r="Q134" s="200">
        <f>List2!T163+List2!T164+List2!T186+List2!T326+List2!T327+List2!T329+List2!T330+List2!T331+List2!T332+List2!T333+List2!T334+List2!T335+List2!T336+List2!T337+List2!T338+List2!T339+List2!T341+List2!T342+List2!T343+List2!T345+List2!T353+List2!T354+List2!T355+List2!T356+List2!T365+List2!T366+List2!T368+List2!T370+List2!T371+List2!T379+List2!T380+List2!T388+List2!T389+List2!T434+List2!T351+List2!T352+List2!T344+List2!T258+List2!T346+List2!T369+List2!T165+List2!T350+List2!T207+List2!T347+List2!T348+List2!T349</f>
        <v>690000</v>
      </c>
      <c r="R134" s="564">
        <f>List2!U163+List2!U164+List2!U186+List2!U326+List2!U327+List2!U329+List2!U330+List2!U331+List2!U332+List2!U333+List2!U334+List2!U335+List2!U336+List2!U337+List2!U338+List2!U339+List2!U341+List2!U342+List2!U343+List2!U345+List2!U353+List2!U354+List2!U355+List2!U356+List2!U365+List2!U366+List2!U368+List2!U370+List2!U371+List2!U379+List2!U380+List2!U388+List2!U389+List2!U434+List2!U351+List2!U352+List2!U344+List2!U258+List2!U346+List2!U369+List2!U165+List2!U350+List2!U207+List2!U347+List2!U348+List2!U349</f>
        <v>30642</v>
      </c>
      <c r="S134" s="394">
        <f t="shared" si="33"/>
        <v>0.3311646204392184</v>
      </c>
      <c r="T134" s="394">
        <f t="shared" si="34"/>
        <v>0.04440869565217391</v>
      </c>
      <c r="U134" s="1"/>
      <c r="V134" s="201"/>
    </row>
    <row r="135" spans="2:22" ht="12.75">
      <c r="B135" s="1"/>
      <c r="C135" s="1"/>
      <c r="D135" s="1">
        <v>4</v>
      </c>
      <c r="E135" s="1"/>
      <c r="F135" s="1">
        <v>6</v>
      </c>
      <c r="G135" s="1"/>
      <c r="H135" s="24">
        <v>422</v>
      </c>
      <c r="I135" s="24" t="s">
        <v>58</v>
      </c>
      <c r="J135" s="24"/>
      <c r="K135" s="28">
        <f>List2!N167+List2!N187+List2!N188+List2!N189+List2!N311+List2!N312+List2!N315+List2!N316+List2!N317+List2!N318+List2!N358+List2!N357+List2!N319+List2!N313+List2!N314+List2!N283</f>
        <v>58908</v>
      </c>
      <c r="L135" s="28">
        <f>List2!O167+List2!O187+List2!O188+List2!O189+List2!O311+List2!O312+List2!O315+List2!O316+List2!O317+List2!O318+List2!O358+List2!O357+List2!O319+List2!O313+List2!O314+List2!O283</f>
        <v>228500</v>
      </c>
      <c r="M135" s="28">
        <f>List2!P167+List2!P187+List2!P188+List2!P189+List2!P311+List2!P312+List2!P315+List2!P316+List2!P317+List2!P318+List2!P358+List2!P357+List2!P319+List2!P313+List2!P314+List2!P283</f>
        <v>424875</v>
      </c>
      <c r="N135" s="28">
        <f>List2!Q167+List2!Q187+List2!Q188+List2!Q189+List2!Q311+List2!Q312+List2!Q315+List2!Q316+List2!Q317+List2!Q318+List2!Q358+List2!Q357+List2!Q319+List2!Q313+List2!Q314+List2!Q283</f>
        <v>610000</v>
      </c>
      <c r="O135" s="28">
        <f>List2!R167+List2!R187+List2!R188+List2!R189+List2!R311+List2!R312+List2!R315+List2!R316+List2!R317+List2!R318+List2!R358+List2!R357+List2!R319+List2!R313+List2!R314+List2!R283</f>
        <v>13022</v>
      </c>
      <c r="P135" s="200">
        <f>List2!S167+List2!S187+List2!S188+List2!S189+List2!S311+List2!S312+List2!S315+List2!S316+List2!S317+List2!S318+List2!S358+List2!S357+List2!S319+List2!S313+List2!S314+List2!S283</f>
        <v>805000</v>
      </c>
      <c r="Q135" s="200">
        <f>List2!T167+List2!T187+List2!T188+List2!T189+List2!T311+List2!T312+List2!T315+List2!T316+List2!T317+List2!T318+List2!T358+List2!T357+List2!T319+List2!T313+List2!T314+List2!T283</f>
        <v>805000</v>
      </c>
      <c r="R135" s="564">
        <f>List2!U167+List2!U187+List2!U188+List2!U189+List2!U311+List2!U312+List2!U315+List2!U316+List2!U317+List2!U318+List2!U358+List2!U357+List2!U319+List2!U313+List2!U314+List2!U283</f>
        <v>205698</v>
      </c>
      <c r="S135" s="394">
        <f t="shared" si="33"/>
        <v>15.79619106128091</v>
      </c>
      <c r="T135" s="394">
        <f t="shared" si="34"/>
        <v>0.2555254658385093</v>
      </c>
      <c r="U135" s="1"/>
      <c r="V135" s="201"/>
    </row>
    <row r="136" spans="2:21" ht="12.75">
      <c r="B136" s="1"/>
      <c r="C136" s="1"/>
      <c r="D136" s="1"/>
      <c r="E136" s="1"/>
      <c r="F136" s="1"/>
      <c r="G136" s="1"/>
      <c r="H136" s="24">
        <v>423</v>
      </c>
      <c r="I136" s="24" t="s">
        <v>59</v>
      </c>
      <c r="J136" s="24"/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6">
        <v>0</v>
      </c>
      <c r="Q136" s="26">
        <v>0</v>
      </c>
      <c r="R136" s="564">
        <v>0</v>
      </c>
      <c r="S136" s="394" t="e">
        <f t="shared" si="33"/>
        <v>#DIV/0!</v>
      </c>
      <c r="T136" s="394" t="e">
        <f t="shared" si="34"/>
        <v>#DIV/0!</v>
      </c>
      <c r="U136" s="1"/>
    </row>
    <row r="137" spans="2:21" ht="12.75">
      <c r="B137" s="1"/>
      <c r="C137" s="1"/>
      <c r="D137" s="1"/>
      <c r="E137" s="1"/>
      <c r="F137" s="1"/>
      <c r="G137" s="1"/>
      <c r="H137" s="24">
        <v>424</v>
      </c>
      <c r="I137" s="24" t="s">
        <v>60</v>
      </c>
      <c r="J137" s="24"/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6">
        <v>0</v>
      </c>
      <c r="Q137" s="26">
        <v>0</v>
      </c>
      <c r="R137" s="564">
        <v>0</v>
      </c>
      <c r="S137" s="394" t="e">
        <f t="shared" si="33"/>
        <v>#DIV/0!</v>
      </c>
      <c r="T137" s="394" t="e">
        <f t="shared" si="34"/>
        <v>#DIV/0!</v>
      </c>
      <c r="U137" s="1"/>
    </row>
    <row r="138" spans="2:22" ht="12.75">
      <c r="B138" s="1"/>
      <c r="C138" s="1"/>
      <c r="D138" s="1">
        <v>4</v>
      </c>
      <c r="E138" s="1"/>
      <c r="F138" s="1">
        <v>6</v>
      </c>
      <c r="G138" s="1"/>
      <c r="H138" s="24">
        <v>426</v>
      </c>
      <c r="I138" s="24" t="s">
        <v>61</v>
      </c>
      <c r="J138" s="24"/>
      <c r="K138" s="28">
        <f>List2!N191+List2!N214+List2!N411+List2!N412+List2!N413+List2!N418+List2!N433+List2!N410+List2!N414+List2!N415+List2!N416+List2!N417</f>
        <v>86356</v>
      </c>
      <c r="L138" s="28">
        <f>List2!O191+List2!O214+List2!O411+List2!O412+List2!O413+List2!O418+List2!O433+List2!O410+List2!O414+List2!O415+List2!O416+List2!O417</f>
        <v>797000</v>
      </c>
      <c r="M138" s="28">
        <f>List2!P191+List2!P214+List2!P411+List2!P412+List2!P413+List2!P418+List2!P433+List2!P410+List2!P414+List2!P415+List2!P416+List2!P417</f>
        <v>403000</v>
      </c>
      <c r="N138" s="28">
        <f>List2!Q191+List2!Q214+List2!Q411+List2!Q412+List2!Q413+List2!Q418+List2!Q433+List2!Q410+List2!Q414+List2!Q415+List2!Q416+List2!Q417</f>
        <v>5000</v>
      </c>
      <c r="O138" s="28">
        <f>List2!R191+List2!R214+List2!R411+List2!R412+List2!R413+List2!R418+List2!R433+List2!R410+List2!R414+List2!R415+List2!R416+List2!R417</f>
        <v>115975</v>
      </c>
      <c r="P138" s="200">
        <f>List2!S191+List2!S214+List2!S411+List2!S412+List2!S413+List2!S418+List2!S433+List2!S410+List2!S414+List2!S415+List2!S416+List2!S417</f>
        <v>605600</v>
      </c>
      <c r="Q138" s="200">
        <f>List2!T191+List2!T214+List2!T411+List2!T412+List2!T413+List2!T418+List2!T433+List2!T410+List2!T414+List2!T415+List2!T416+List2!T417</f>
        <v>605600</v>
      </c>
      <c r="R138" s="564">
        <f>List2!U191+List2!U214+List2!U411+List2!U412+List2!U413+List2!U418+List2!U433+List2!U410+List2!U414+List2!U415+List2!U416+List2!U417</f>
        <v>196925</v>
      </c>
      <c r="S138" s="394">
        <f t="shared" si="33"/>
        <v>1.6979952575986204</v>
      </c>
      <c r="T138" s="394">
        <f t="shared" si="34"/>
        <v>0.3251733817701453</v>
      </c>
      <c r="U138" s="1"/>
      <c r="V138" s="201"/>
    </row>
    <row r="139" spans="2:21" ht="12.75">
      <c r="B139" s="1"/>
      <c r="C139" s="1"/>
      <c r="D139" s="1"/>
      <c r="E139" s="1"/>
      <c r="F139" s="1"/>
      <c r="G139" s="1"/>
      <c r="H139" s="63">
        <v>45</v>
      </c>
      <c r="I139" s="551" t="s">
        <v>695</v>
      </c>
      <c r="J139" s="63"/>
      <c r="K139" s="75">
        <f aca="true" t="shared" si="36" ref="K139:R139">K140</f>
        <v>0</v>
      </c>
      <c r="L139" s="75">
        <f t="shared" si="36"/>
        <v>0</v>
      </c>
      <c r="M139" s="75">
        <f t="shared" si="36"/>
        <v>0</v>
      </c>
      <c r="N139" s="75">
        <f t="shared" si="36"/>
        <v>0</v>
      </c>
      <c r="O139" s="75">
        <f t="shared" si="36"/>
        <v>0</v>
      </c>
      <c r="P139" s="26">
        <f t="shared" si="36"/>
        <v>0</v>
      </c>
      <c r="Q139" s="26">
        <f t="shared" si="36"/>
        <v>0</v>
      </c>
      <c r="R139" s="95">
        <f t="shared" si="36"/>
        <v>0</v>
      </c>
      <c r="S139" s="394" t="e">
        <f t="shared" si="33"/>
        <v>#DIV/0!</v>
      </c>
      <c r="T139" s="394" t="e">
        <f t="shared" si="34"/>
        <v>#DIV/0!</v>
      </c>
      <c r="U139" s="1"/>
    </row>
    <row r="140" spans="2:21" ht="12.75">
      <c r="B140" s="1"/>
      <c r="C140" s="1"/>
      <c r="D140" s="1"/>
      <c r="E140" s="1"/>
      <c r="F140" s="1"/>
      <c r="G140" s="1"/>
      <c r="H140" s="24">
        <v>451</v>
      </c>
      <c r="I140" s="24" t="s">
        <v>62</v>
      </c>
      <c r="J140" s="24"/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6">
        <v>0</v>
      </c>
      <c r="Q140" s="26">
        <v>0</v>
      </c>
      <c r="R140" s="564">
        <v>0</v>
      </c>
      <c r="S140" s="394" t="e">
        <f t="shared" si="33"/>
        <v>#DIV/0!</v>
      </c>
      <c r="T140" s="394" t="e">
        <f t="shared" si="34"/>
        <v>#DIV/0!</v>
      </c>
      <c r="U140" s="1"/>
    </row>
    <row r="141" spans="1:21" ht="12.75">
      <c r="A141" s="5"/>
      <c r="B141" s="4"/>
      <c r="C141" s="4"/>
      <c r="D141" s="4"/>
      <c r="E141" s="4"/>
      <c r="F141" s="4"/>
      <c r="G141" s="4"/>
      <c r="H141" s="4" t="s">
        <v>11</v>
      </c>
      <c r="I141" s="4"/>
      <c r="J141" s="4"/>
      <c r="K141" s="4"/>
      <c r="L141" s="4"/>
      <c r="M141" s="4"/>
      <c r="N141" s="78"/>
      <c r="O141" s="78"/>
      <c r="P141" s="615"/>
      <c r="Q141" s="615"/>
      <c r="R141" s="626"/>
      <c r="S141" s="392"/>
      <c r="T141" s="392"/>
      <c r="U141" s="1"/>
    </row>
    <row r="142" spans="1:21" ht="12.75">
      <c r="A142" s="6"/>
      <c r="B142" s="104"/>
      <c r="C142" s="104"/>
      <c r="D142" s="104"/>
      <c r="E142" s="104"/>
      <c r="F142" s="104"/>
      <c r="G142" s="104"/>
      <c r="H142" s="36">
        <v>8</v>
      </c>
      <c r="I142" s="36" t="s">
        <v>63</v>
      </c>
      <c r="J142" s="36"/>
      <c r="K142" s="36"/>
      <c r="L142" s="36"/>
      <c r="M142" s="36"/>
      <c r="N142" s="59"/>
      <c r="O142" s="59"/>
      <c r="P142" s="226"/>
      <c r="Q142" s="226"/>
      <c r="R142" s="628"/>
      <c r="S142" s="408"/>
      <c r="T142" s="408"/>
      <c r="U142" s="1"/>
    </row>
    <row r="143" spans="2:21" ht="12.75">
      <c r="B143" s="1"/>
      <c r="C143" s="1"/>
      <c r="D143" s="1"/>
      <c r="E143" s="1"/>
      <c r="F143" s="1"/>
      <c r="G143" s="1"/>
      <c r="H143" s="63">
        <v>84</v>
      </c>
      <c r="I143" s="63" t="s">
        <v>64</v>
      </c>
      <c r="J143" s="63"/>
      <c r="K143" s="24">
        <v>0</v>
      </c>
      <c r="L143" s="24">
        <v>0</v>
      </c>
      <c r="M143" s="24">
        <v>0</v>
      </c>
      <c r="N143" s="25">
        <v>0</v>
      </c>
      <c r="O143" s="25">
        <v>0</v>
      </c>
      <c r="P143" s="26">
        <v>0</v>
      </c>
      <c r="Q143" s="26">
        <v>0</v>
      </c>
      <c r="R143" s="564">
        <v>0</v>
      </c>
      <c r="S143" s="394" t="e">
        <f>R143/O143</f>
        <v>#DIV/0!</v>
      </c>
      <c r="T143" s="394">
        <v>0</v>
      </c>
      <c r="U143" s="1"/>
    </row>
    <row r="144" spans="2:21" ht="12.75">
      <c r="B144" s="1"/>
      <c r="C144" s="1"/>
      <c r="D144" s="1"/>
      <c r="E144" s="1"/>
      <c r="F144" s="1"/>
      <c r="G144" s="1"/>
      <c r="H144" s="24">
        <v>843</v>
      </c>
      <c r="I144" s="550" t="s">
        <v>696</v>
      </c>
      <c r="J144" s="24"/>
      <c r="K144" s="24"/>
      <c r="L144" s="24"/>
      <c r="M144" s="24"/>
      <c r="N144" s="25"/>
      <c r="O144" s="25"/>
      <c r="P144" s="26"/>
      <c r="Q144" s="26"/>
      <c r="R144" s="564"/>
      <c r="S144" s="394" t="e">
        <f>R144/O144</f>
        <v>#DIV/0!</v>
      </c>
      <c r="T144" s="394"/>
      <c r="U144" s="1"/>
    </row>
    <row r="145" spans="1:21" ht="12.75">
      <c r="A145" s="6"/>
      <c r="B145" s="104"/>
      <c r="C145" s="104"/>
      <c r="D145" s="104"/>
      <c r="E145" s="104"/>
      <c r="F145" s="104"/>
      <c r="G145" s="104"/>
      <c r="H145" s="227">
        <v>5</v>
      </c>
      <c r="I145" s="227" t="s">
        <v>65</v>
      </c>
      <c r="J145" s="227"/>
      <c r="K145" s="226">
        <f aca="true" t="shared" si="37" ref="K145:T145">K146</f>
        <v>2700</v>
      </c>
      <c r="L145" s="226">
        <f t="shared" si="37"/>
        <v>0</v>
      </c>
      <c r="M145" s="226">
        <f t="shared" si="37"/>
        <v>20000</v>
      </c>
      <c r="N145" s="227">
        <f t="shared" si="37"/>
        <v>0</v>
      </c>
      <c r="O145" s="604">
        <f t="shared" si="37"/>
        <v>20000</v>
      </c>
      <c r="P145" s="227">
        <f t="shared" si="37"/>
        <v>0</v>
      </c>
      <c r="Q145" s="227">
        <f t="shared" si="37"/>
        <v>0</v>
      </c>
      <c r="R145" s="629">
        <f t="shared" si="37"/>
        <v>0</v>
      </c>
      <c r="S145" s="405">
        <f>R145/O145</f>
        <v>0</v>
      </c>
      <c r="T145" s="405" t="e">
        <f t="shared" si="37"/>
        <v>#DIV/0!</v>
      </c>
      <c r="U145" s="1"/>
    </row>
    <row r="146" spans="2:21" ht="12.75">
      <c r="B146" s="1"/>
      <c r="C146" s="1"/>
      <c r="D146" s="1"/>
      <c r="E146" s="1"/>
      <c r="F146" s="1"/>
      <c r="G146" s="1"/>
      <c r="H146" s="63">
        <v>51</v>
      </c>
      <c r="I146" s="63" t="s">
        <v>467</v>
      </c>
      <c r="J146" s="63"/>
      <c r="K146" s="25">
        <f aca="true" t="shared" si="38" ref="K146:T146">K147</f>
        <v>2700</v>
      </c>
      <c r="L146" s="25">
        <f t="shared" si="38"/>
        <v>0</v>
      </c>
      <c r="M146" s="25">
        <f t="shared" si="38"/>
        <v>20000</v>
      </c>
      <c r="N146" s="24">
        <f t="shared" si="38"/>
        <v>0</v>
      </c>
      <c r="O146" s="605">
        <f t="shared" si="38"/>
        <v>20000</v>
      </c>
      <c r="P146" s="550">
        <f t="shared" si="38"/>
        <v>0</v>
      </c>
      <c r="Q146" s="550">
        <f t="shared" si="38"/>
        <v>0</v>
      </c>
      <c r="R146" s="630">
        <f t="shared" si="38"/>
        <v>0</v>
      </c>
      <c r="S146" s="409">
        <f>R146/O146</f>
        <v>0</v>
      </c>
      <c r="T146" s="409" t="e">
        <f t="shared" si="38"/>
        <v>#DIV/0!</v>
      </c>
      <c r="U146" s="1"/>
    </row>
    <row r="147" spans="2:20" ht="12.75">
      <c r="B147" s="1"/>
      <c r="C147" s="1"/>
      <c r="D147" s="1"/>
      <c r="E147" s="1"/>
      <c r="F147" s="1"/>
      <c r="G147" s="1"/>
      <c r="H147" s="24">
        <v>514</v>
      </c>
      <c r="I147" s="24" t="s">
        <v>468</v>
      </c>
      <c r="J147" s="24"/>
      <c r="K147" s="25">
        <f>List2!N152</f>
        <v>2700</v>
      </c>
      <c r="L147" s="25">
        <f>List2!O152</f>
        <v>0</v>
      </c>
      <c r="M147" s="25">
        <f>List2!P152</f>
        <v>20000</v>
      </c>
      <c r="N147" s="24">
        <f>List2!Q152</f>
        <v>0</v>
      </c>
      <c r="O147" s="605">
        <f>List2!R152</f>
        <v>20000</v>
      </c>
      <c r="P147" s="550">
        <f>List2!S152</f>
        <v>0</v>
      </c>
      <c r="Q147" s="550">
        <f>List2!T152</f>
        <v>0</v>
      </c>
      <c r="R147" s="630">
        <f>List2!U152</f>
        <v>0</v>
      </c>
      <c r="S147" s="409">
        <f>R147/O147</f>
        <v>0</v>
      </c>
      <c r="T147" s="409" t="e">
        <f>List2!V152</f>
        <v>#DIV/0!</v>
      </c>
    </row>
    <row r="148" spans="1:20" ht="12.75">
      <c r="A148" s="5"/>
      <c r="B148" s="4"/>
      <c r="C148" s="4"/>
      <c r="D148" s="4"/>
      <c r="E148" s="4"/>
      <c r="F148" s="4"/>
      <c r="G148" s="4"/>
      <c r="H148" s="37" t="s">
        <v>66</v>
      </c>
      <c r="I148" s="37"/>
      <c r="J148" s="37"/>
      <c r="K148" s="37"/>
      <c r="L148" s="37"/>
      <c r="M148" s="37"/>
      <c r="N148" s="40"/>
      <c r="O148" s="40"/>
      <c r="P148" s="608"/>
      <c r="Q148" s="608"/>
      <c r="R148" s="619"/>
      <c r="S148" s="410"/>
      <c r="T148" s="410"/>
    </row>
    <row r="149" spans="1:20" ht="12.75">
      <c r="A149" s="6"/>
      <c r="B149" s="104"/>
      <c r="C149" s="104"/>
      <c r="D149" s="104"/>
      <c r="E149" s="104"/>
      <c r="F149" s="104"/>
      <c r="G149" s="104"/>
      <c r="H149" s="36">
        <v>9</v>
      </c>
      <c r="I149" s="39" t="s">
        <v>15</v>
      </c>
      <c r="J149" s="38"/>
      <c r="K149" s="36"/>
      <c r="L149" s="36"/>
      <c r="M149" s="36"/>
      <c r="N149" s="59"/>
      <c r="O149" s="59"/>
      <c r="P149" s="226"/>
      <c r="Q149" s="226"/>
      <c r="R149" s="628"/>
      <c r="S149" s="59"/>
      <c r="T149" s="408"/>
    </row>
    <row r="150" spans="2:20" ht="12.75">
      <c r="B150" s="1"/>
      <c r="C150" s="1"/>
      <c r="D150" s="1"/>
      <c r="E150" s="1"/>
      <c r="F150" s="1"/>
      <c r="G150" s="1"/>
      <c r="H150" s="63">
        <v>92</v>
      </c>
      <c r="I150" s="63" t="s">
        <v>265</v>
      </c>
      <c r="J150" s="63"/>
      <c r="K150" s="25"/>
      <c r="L150" s="25">
        <f>L151</f>
        <v>0</v>
      </c>
      <c r="M150" s="25">
        <f>M151</f>
        <v>0</v>
      </c>
      <c r="N150" s="25"/>
      <c r="O150" s="25"/>
      <c r="P150" s="26"/>
      <c r="Q150" s="26"/>
      <c r="R150" s="564"/>
      <c r="S150" s="28"/>
      <c r="T150" s="394"/>
    </row>
    <row r="151" spans="2:20" ht="12.75">
      <c r="B151" s="1"/>
      <c r="C151" s="1"/>
      <c r="D151" s="1"/>
      <c r="E151" s="1"/>
      <c r="F151" s="1"/>
      <c r="G151" s="1"/>
      <c r="H151" s="24">
        <v>922</v>
      </c>
      <c r="I151" s="24" t="s">
        <v>67</v>
      </c>
      <c r="J151" s="24"/>
      <c r="K151" s="25"/>
      <c r="L151" s="25">
        <v>0</v>
      </c>
      <c r="M151" s="25">
        <v>0</v>
      </c>
      <c r="N151" s="25"/>
      <c r="O151" s="25"/>
      <c r="P151" s="26"/>
      <c r="Q151" s="26"/>
      <c r="R151" s="564"/>
      <c r="S151" s="28"/>
      <c r="T151" s="394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5"/>
      <c r="O152" s="15"/>
      <c r="P152" s="35"/>
      <c r="Q152" s="35"/>
      <c r="S152" s="21"/>
      <c r="T152" s="390"/>
    </row>
    <row r="153" spans="2:20" ht="12.75">
      <c r="B153" s="1"/>
      <c r="C153" s="1"/>
      <c r="D153" s="1"/>
      <c r="E153" s="1"/>
      <c r="F153" s="1"/>
      <c r="G153" s="1"/>
      <c r="H153" s="1"/>
      <c r="I153" s="332" t="s">
        <v>0</v>
      </c>
      <c r="J153" s="1"/>
      <c r="K153" s="1"/>
      <c r="L153" s="1"/>
      <c r="M153" s="1"/>
      <c r="N153" s="15"/>
      <c r="O153" s="15"/>
      <c r="P153" s="35"/>
      <c r="Q153" s="35"/>
      <c r="S153" s="21"/>
      <c r="T153" s="390"/>
    </row>
    <row r="154" spans="2:20" ht="12.75">
      <c r="B154" s="1"/>
      <c r="C154" s="1"/>
      <c r="D154" s="1"/>
      <c r="E154" s="1"/>
      <c r="F154" s="1"/>
      <c r="G154" s="1"/>
      <c r="H154" s="1">
        <v>1</v>
      </c>
      <c r="I154" s="332" t="s">
        <v>68</v>
      </c>
      <c r="J154" s="1"/>
      <c r="K154" s="1"/>
      <c r="L154" s="1"/>
      <c r="M154" s="1"/>
      <c r="N154" s="15"/>
      <c r="O154" s="15"/>
      <c r="P154" s="35"/>
      <c r="Q154" s="35"/>
      <c r="S154" s="21"/>
      <c r="T154" s="390"/>
    </row>
    <row r="155" spans="2:19" ht="12.75">
      <c r="B155" s="1"/>
      <c r="C155" s="1"/>
      <c r="D155" s="1"/>
      <c r="E155" s="1"/>
      <c r="F155" s="1"/>
      <c r="G155" s="1"/>
      <c r="H155" s="1">
        <v>2</v>
      </c>
      <c r="I155" s="309" t="s">
        <v>30</v>
      </c>
      <c r="J155" s="56"/>
      <c r="K155" s="1"/>
      <c r="L155" s="1"/>
      <c r="M155" s="1"/>
      <c r="N155" s="15"/>
      <c r="O155" s="15"/>
      <c r="P155" s="35"/>
      <c r="Q155" s="35"/>
      <c r="S155" s="21"/>
    </row>
    <row r="156" spans="2:19" ht="12.75">
      <c r="B156" s="1"/>
      <c r="C156" s="1"/>
      <c r="D156" s="1"/>
      <c r="E156" s="1"/>
      <c r="F156" s="1"/>
      <c r="G156" s="1"/>
      <c r="H156" s="1">
        <v>3</v>
      </c>
      <c r="I156" s="332" t="s">
        <v>69</v>
      </c>
      <c r="J156" s="1"/>
      <c r="K156" s="1"/>
      <c r="L156" s="1"/>
      <c r="M156" s="1"/>
      <c r="N156" s="15"/>
      <c r="O156" s="15"/>
      <c r="P156" s="35"/>
      <c r="Q156" s="35"/>
      <c r="S156" s="21"/>
    </row>
    <row r="157" spans="2:19" ht="12.75">
      <c r="B157" s="1"/>
      <c r="C157" s="1"/>
      <c r="D157" s="1"/>
      <c r="E157" s="1"/>
      <c r="F157" s="1"/>
      <c r="G157" s="1"/>
      <c r="H157" s="1">
        <v>4</v>
      </c>
      <c r="I157" s="332" t="s">
        <v>697</v>
      </c>
      <c r="J157" s="1"/>
      <c r="K157" s="1"/>
      <c r="L157" s="1"/>
      <c r="M157" s="1"/>
      <c r="N157" s="15"/>
      <c r="O157" s="15"/>
      <c r="P157" s="35"/>
      <c r="Q157" s="35"/>
      <c r="S157" s="21"/>
    </row>
    <row r="158" spans="2:19" ht="12.75">
      <c r="B158" s="1"/>
      <c r="C158" s="1"/>
      <c r="D158" s="1"/>
      <c r="E158" s="1"/>
      <c r="F158" s="1"/>
      <c r="G158" s="1"/>
      <c r="H158" s="1">
        <v>5</v>
      </c>
      <c r="I158" s="332" t="s">
        <v>70</v>
      </c>
      <c r="J158" s="1"/>
      <c r="K158" s="1"/>
      <c r="L158" s="1"/>
      <c r="M158" s="1"/>
      <c r="N158" s="15"/>
      <c r="O158" s="15"/>
      <c r="P158" s="35"/>
      <c r="Q158" s="35"/>
      <c r="S158" s="21"/>
    </row>
    <row r="159" spans="2:19" ht="12.75">
      <c r="B159" s="1"/>
      <c r="C159" s="1"/>
      <c r="D159" s="1"/>
      <c r="E159" s="1"/>
      <c r="F159" s="1"/>
      <c r="G159" s="1"/>
      <c r="H159" s="1">
        <v>6</v>
      </c>
      <c r="I159" s="332" t="s">
        <v>71</v>
      </c>
      <c r="J159" s="1"/>
      <c r="K159" s="1"/>
      <c r="L159" s="1"/>
      <c r="M159" s="1"/>
      <c r="N159" s="15"/>
      <c r="O159" s="15"/>
      <c r="P159" s="35"/>
      <c r="Q159" s="35"/>
      <c r="S159" s="21"/>
    </row>
    <row r="160" spans="2:19" ht="12.75">
      <c r="B160" s="1"/>
      <c r="C160" s="1"/>
      <c r="D160" s="1"/>
      <c r="E160" s="1"/>
      <c r="F160" s="1"/>
      <c r="G160" s="1"/>
      <c r="H160" s="1">
        <v>7</v>
      </c>
      <c r="I160" s="332" t="s">
        <v>271</v>
      </c>
      <c r="J160" s="1"/>
      <c r="K160" s="1"/>
      <c r="L160" s="1"/>
      <c r="M160" s="1"/>
      <c r="N160" s="15"/>
      <c r="O160" s="15"/>
      <c r="P160" s="35"/>
      <c r="Q160" s="35"/>
      <c r="S160" s="21"/>
    </row>
    <row r="161" spans="2:19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5"/>
      <c r="O161" s="15"/>
      <c r="P161" s="35"/>
      <c r="Q161" s="35"/>
      <c r="S161" s="21"/>
    </row>
    <row r="162" spans="2:19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5"/>
      <c r="O162" s="15"/>
      <c r="P162" s="35"/>
      <c r="Q162" s="35"/>
      <c r="S162" s="21"/>
    </row>
    <row r="163" spans="2:19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5"/>
      <c r="O163" s="15"/>
      <c r="P163" s="35"/>
      <c r="Q163" s="35"/>
      <c r="S163" s="21"/>
    </row>
    <row r="164" spans="2:19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5"/>
      <c r="O164" s="15"/>
      <c r="P164" s="35"/>
      <c r="Q164" s="35"/>
      <c r="S164" s="21"/>
    </row>
    <row r="165" spans="2:19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5"/>
      <c r="O165" s="15"/>
      <c r="P165" s="35"/>
      <c r="Q165" s="35"/>
      <c r="S165" s="21"/>
    </row>
    <row r="166" spans="2:19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5"/>
      <c r="O166" s="15"/>
      <c r="P166" s="35"/>
      <c r="Q166" s="35"/>
      <c r="S166" s="21"/>
    </row>
    <row r="167" spans="2:19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5"/>
      <c r="O167" s="15"/>
      <c r="P167" s="35"/>
      <c r="Q167" s="35"/>
      <c r="S167" s="21"/>
    </row>
    <row r="168" spans="2:19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5"/>
      <c r="O168" s="15"/>
      <c r="P168" s="35"/>
      <c r="Q168" s="35"/>
      <c r="S168" s="21"/>
    </row>
    <row r="169" spans="2:19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5"/>
      <c r="O169" s="15"/>
      <c r="P169" s="35"/>
      <c r="Q169" s="35"/>
      <c r="S169" s="21"/>
    </row>
    <row r="170" spans="2:19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5"/>
      <c r="O170" s="15"/>
      <c r="P170" s="35"/>
      <c r="Q170" s="35"/>
      <c r="S170" s="21"/>
    </row>
    <row r="171" spans="2:19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5"/>
      <c r="O171" s="15"/>
      <c r="P171" s="35"/>
      <c r="Q171" s="35"/>
      <c r="S171" s="21"/>
    </row>
    <row r="172" spans="2:19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5"/>
      <c r="O172" s="15"/>
      <c r="P172" s="35"/>
      <c r="Q172" s="35"/>
      <c r="S172" s="21"/>
    </row>
    <row r="173" spans="2:19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5"/>
      <c r="O173" s="15"/>
      <c r="P173" s="35"/>
      <c r="Q173" s="35"/>
      <c r="S173" s="21"/>
    </row>
    <row r="174" spans="2:19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5"/>
      <c r="O174" s="15"/>
      <c r="P174" s="35"/>
      <c r="Q174" s="35"/>
      <c r="S174" s="21"/>
    </row>
    <row r="175" spans="2:19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5"/>
      <c r="O175" s="15"/>
      <c r="P175" s="35"/>
      <c r="Q175" s="35"/>
      <c r="S175" s="21"/>
    </row>
    <row r="176" spans="2:19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5"/>
      <c r="O176" s="15"/>
      <c r="P176" s="35"/>
      <c r="Q176" s="35"/>
      <c r="S176" s="21"/>
    </row>
    <row r="177" spans="2:19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5"/>
      <c r="O177" s="15"/>
      <c r="P177" s="35"/>
      <c r="Q177" s="35"/>
      <c r="S177" s="21"/>
    </row>
    <row r="178" spans="2:19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5"/>
      <c r="O178" s="15"/>
      <c r="P178" s="35"/>
      <c r="Q178" s="35"/>
      <c r="S178" s="21"/>
    </row>
    <row r="179" spans="1:1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5"/>
      <c r="O179" s="15"/>
      <c r="P179" s="35"/>
      <c r="Q179" s="35"/>
      <c r="S179" s="21"/>
    </row>
    <row r="180" spans="1:1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5"/>
      <c r="O180" s="15"/>
      <c r="P180" s="35"/>
      <c r="Q180" s="35"/>
      <c r="S180" s="21"/>
    </row>
    <row r="181" spans="2:19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5"/>
      <c r="O181" s="15"/>
      <c r="P181" s="35"/>
      <c r="Q181" s="35"/>
      <c r="S181" s="21"/>
    </row>
    <row r="182" spans="2:19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5"/>
      <c r="O182" s="15"/>
      <c r="P182" s="35"/>
      <c r="Q182" s="35"/>
      <c r="S182" s="21"/>
    </row>
    <row r="183" spans="2:19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5"/>
      <c r="O183" s="15"/>
      <c r="P183" s="35"/>
      <c r="Q183" s="35"/>
      <c r="S183" s="21"/>
    </row>
    <row r="184" spans="2:19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5"/>
      <c r="O184" s="15"/>
      <c r="P184" s="35"/>
      <c r="Q184" s="35"/>
      <c r="S184" s="21"/>
    </row>
    <row r="185" spans="2:19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5"/>
      <c r="O185" s="15"/>
      <c r="P185" s="35"/>
      <c r="Q185" s="35"/>
      <c r="S185" s="21"/>
    </row>
    <row r="186" spans="2:19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5"/>
      <c r="O186" s="15"/>
      <c r="P186" s="35"/>
      <c r="Q186" s="35"/>
      <c r="S186" s="21"/>
    </row>
    <row r="187" spans="2:19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5"/>
      <c r="O187" s="15"/>
      <c r="P187" s="35"/>
      <c r="Q187" s="35"/>
      <c r="S187" s="21"/>
    </row>
    <row r="188" spans="2:19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5"/>
      <c r="O188" s="15"/>
      <c r="P188" s="35"/>
      <c r="Q188" s="35"/>
      <c r="S188" s="21"/>
    </row>
    <row r="189" spans="2:19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5"/>
      <c r="O189" s="15"/>
      <c r="P189" s="35"/>
      <c r="Q189" s="35"/>
      <c r="S189" s="21"/>
    </row>
    <row r="190" spans="2:19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5"/>
      <c r="O190" s="15"/>
      <c r="P190" s="35"/>
      <c r="Q190" s="35"/>
      <c r="S190" s="21"/>
    </row>
    <row r="191" spans="2:19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5"/>
      <c r="O191" s="15"/>
      <c r="P191" s="35"/>
      <c r="Q191" s="35"/>
      <c r="S191" s="21"/>
    </row>
    <row r="192" spans="2:19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5"/>
      <c r="O192" s="15"/>
      <c r="P192" s="35"/>
      <c r="Q192" s="35"/>
      <c r="S192" s="21"/>
    </row>
    <row r="193" spans="2:19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5"/>
      <c r="O193" s="15"/>
      <c r="P193" s="35"/>
      <c r="Q193" s="35"/>
      <c r="S193" s="21"/>
    </row>
    <row r="194" spans="2:19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5"/>
      <c r="O194" s="15"/>
      <c r="P194" s="35"/>
      <c r="Q194" s="35"/>
      <c r="S194" s="21"/>
    </row>
    <row r="195" spans="2:19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5"/>
      <c r="O195" s="15"/>
      <c r="P195" s="35"/>
      <c r="Q195" s="35"/>
      <c r="S195" s="21"/>
    </row>
    <row r="196" spans="2:19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5"/>
      <c r="O196" s="15"/>
      <c r="P196" s="35"/>
      <c r="Q196" s="35"/>
      <c r="S196" s="21"/>
    </row>
    <row r="197" spans="2:19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5"/>
      <c r="O197" s="15"/>
      <c r="P197" s="35"/>
      <c r="Q197" s="35"/>
      <c r="S197" s="21"/>
    </row>
    <row r="198" spans="2:19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5"/>
      <c r="O198" s="15"/>
      <c r="P198" s="35"/>
      <c r="Q198" s="35"/>
      <c r="S198" s="21"/>
    </row>
    <row r="199" spans="2:19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5"/>
      <c r="O199" s="15"/>
      <c r="P199" s="35"/>
      <c r="Q199" s="35"/>
      <c r="S199" s="21"/>
    </row>
    <row r="200" spans="2:19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5"/>
      <c r="O200" s="15"/>
      <c r="P200" s="35"/>
      <c r="Q200" s="35"/>
      <c r="S200" s="21"/>
    </row>
    <row r="201" spans="2:19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5"/>
      <c r="O201" s="15"/>
      <c r="P201" s="35"/>
      <c r="Q201" s="35"/>
      <c r="S201" s="21"/>
    </row>
    <row r="202" spans="2:19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5"/>
      <c r="O202" s="15"/>
      <c r="P202" s="35"/>
      <c r="Q202" s="35"/>
      <c r="S202" s="21"/>
    </row>
    <row r="203" spans="2:19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5"/>
      <c r="O203" s="15"/>
      <c r="P203" s="35"/>
      <c r="Q203" s="35"/>
      <c r="S203" s="21"/>
    </row>
    <row r="204" spans="2:19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5"/>
      <c r="O204" s="15"/>
      <c r="P204" s="35"/>
      <c r="Q204" s="35"/>
      <c r="S204" s="21"/>
    </row>
    <row r="205" spans="2:19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5"/>
      <c r="O205" s="15"/>
      <c r="P205" s="35"/>
      <c r="Q205" s="35"/>
      <c r="S205" s="21"/>
    </row>
    <row r="206" spans="2:19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5"/>
      <c r="O206" s="15"/>
      <c r="P206" s="35"/>
      <c r="Q206" s="35"/>
      <c r="S206" s="21"/>
    </row>
    <row r="207" spans="2:19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5"/>
      <c r="O207" s="15"/>
      <c r="P207" s="35"/>
      <c r="Q207" s="35"/>
      <c r="S207" s="21"/>
    </row>
    <row r="208" spans="2:19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5"/>
      <c r="O208" s="15"/>
      <c r="P208" s="35"/>
      <c r="Q208" s="35"/>
      <c r="S208" s="21"/>
    </row>
    <row r="209" spans="2:19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5"/>
      <c r="O209" s="15"/>
      <c r="P209" s="35"/>
      <c r="Q209" s="35"/>
      <c r="S209" s="21"/>
    </row>
    <row r="210" spans="2:19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5"/>
      <c r="O210" s="15"/>
      <c r="P210" s="35"/>
      <c r="Q210" s="35"/>
      <c r="S210" s="21"/>
    </row>
    <row r="211" spans="2:19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5"/>
      <c r="O211" s="15"/>
      <c r="P211" s="35"/>
      <c r="Q211" s="35"/>
      <c r="S211" s="21"/>
    </row>
    <row r="212" spans="2:19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5"/>
      <c r="O212" s="15"/>
      <c r="P212" s="35"/>
      <c r="Q212" s="35"/>
      <c r="S212" s="21"/>
    </row>
    <row r="213" spans="2:19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5"/>
      <c r="O213" s="15"/>
      <c r="P213" s="35"/>
      <c r="Q213" s="35"/>
      <c r="S213" s="21"/>
    </row>
    <row r="214" spans="2:19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5"/>
      <c r="O214" s="15"/>
      <c r="P214" s="35"/>
      <c r="Q214" s="35"/>
      <c r="S214" s="21"/>
    </row>
    <row r="215" spans="2:19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5"/>
      <c r="O215" s="15"/>
      <c r="P215" s="35"/>
      <c r="Q215" s="35"/>
      <c r="S215" s="21"/>
    </row>
    <row r="216" spans="2:19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5"/>
      <c r="O216" s="15"/>
      <c r="P216" s="35"/>
      <c r="Q216" s="35"/>
      <c r="S216" s="21"/>
    </row>
    <row r="217" spans="2:19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5"/>
      <c r="O217" s="15"/>
      <c r="P217" s="35"/>
      <c r="Q217" s="35"/>
      <c r="S217" s="21"/>
    </row>
    <row r="218" spans="2:19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5"/>
      <c r="O218" s="15"/>
      <c r="P218" s="35"/>
      <c r="Q218" s="35"/>
      <c r="S218" s="21"/>
    </row>
    <row r="219" spans="2:19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5"/>
      <c r="O219" s="15"/>
      <c r="P219" s="35"/>
      <c r="Q219" s="35"/>
      <c r="S219" s="21"/>
    </row>
    <row r="220" spans="2:19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5"/>
      <c r="O220" s="15"/>
      <c r="P220" s="35"/>
      <c r="Q220" s="35"/>
      <c r="S220" s="21"/>
    </row>
    <row r="221" spans="2:19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5"/>
      <c r="O221" s="15"/>
      <c r="P221" s="35"/>
      <c r="Q221" s="35"/>
      <c r="S221" s="21"/>
    </row>
    <row r="222" spans="2:19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5"/>
      <c r="O222" s="15"/>
      <c r="P222" s="35"/>
      <c r="Q222" s="35"/>
      <c r="S222" s="21"/>
    </row>
    <row r="223" spans="2:19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5"/>
      <c r="O223" s="15"/>
      <c r="P223" s="35"/>
      <c r="Q223" s="35"/>
      <c r="S223" s="21"/>
    </row>
    <row r="224" spans="2:19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5"/>
      <c r="O224" s="15"/>
      <c r="P224" s="35"/>
      <c r="Q224" s="35"/>
      <c r="S224" s="21"/>
    </row>
    <row r="225" spans="2:19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5"/>
      <c r="O225" s="15"/>
      <c r="P225" s="35"/>
      <c r="Q225" s="35"/>
      <c r="S225" s="21"/>
    </row>
    <row r="226" spans="2:19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5"/>
      <c r="O226" s="15"/>
      <c r="P226" s="35"/>
      <c r="Q226" s="35"/>
      <c r="S226" s="21"/>
    </row>
    <row r="227" spans="2:19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5"/>
      <c r="O227" s="15"/>
      <c r="S227" s="21"/>
    </row>
    <row r="228" spans="2:19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S228" s="21"/>
    </row>
    <row r="229" spans="2:19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S229" s="21"/>
    </row>
    <row r="230" spans="2:19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S230" s="21"/>
    </row>
    <row r="231" spans="2:19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S231" s="21"/>
    </row>
    <row r="232" spans="2:19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S232" s="21"/>
    </row>
    <row r="233" spans="2:19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S233" s="21"/>
    </row>
    <row r="234" spans="2:19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S234" s="21"/>
    </row>
    <row r="235" spans="2:19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S235" s="21"/>
    </row>
    <row r="236" spans="2:19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S236" s="21"/>
    </row>
    <row r="237" spans="2:19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S237" s="21"/>
    </row>
    <row r="238" spans="2:19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S238" s="21"/>
    </row>
    <row r="239" spans="2:19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S239" s="21"/>
    </row>
    <row r="240" spans="2:19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S240" s="21"/>
    </row>
    <row r="241" spans="2:19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S241" s="21"/>
    </row>
    <row r="242" spans="2:19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S242" s="21"/>
    </row>
    <row r="243" spans="2:19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S243" s="21"/>
    </row>
    <row r="244" spans="2:19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S244" s="21"/>
    </row>
    <row r="245" spans="2:19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S245" s="21"/>
    </row>
    <row r="246" spans="2:19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S246" s="21"/>
    </row>
    <row r="247" spans="2:19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S247" s="21"/>
    </row>
    <row r="248" spans="2:19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S248" s="21"/>
    </row>
    <row r="249" spans="2:19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S249" s="21"/>
    </row>
    <row r="250" spans="2:19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S250" s="21"/>
    </row>
    <row r="251" spans="2:19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S251" s="21"/>
    </row>
    <row r="252" spans="2:19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S252" s="21"/>
    </row>
    <row r="253" spans="2:19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S253" s="21"/>
    </row>
    <row r="254" spans="2:19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S254" s="21"/>
    </row>
    <row r="255" spans="2:19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S255" s="21"/>
    </row>
    <row r="256" spans="2:19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S256" s="21"/>
    </row>
    <row r="257" spans="2:19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S257" s="21"/>
    </row>
    <row r="258" spans="2:19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S258" s="21"/>
    </row>
    <row r="259" spans="2:19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S259" s="21"/>
    </row>
    <row r="260" spans="2:19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S260" s="21"/>
    </row>
    <row r="261" spans="2:19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S261" s="21"/>
    </row>
    <row r="262" spans="2:19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S262" s="21"/>
    </row>
    <row r="263" spans="2:19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S263" s="21"/>
    </row>
    <row r="264" spans="2:19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S264" s="21"/>
    </row>
    <row r="265" spans="2:19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S265" s="21"/>
    </row>
    <row r="266" spans="2:19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S266" s="21"/>
    </row>
    <row r="267" spans="2:19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S267" s="21"/>
    </row>
    <row r="268" spans="2:19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S268" s="21"/>
    </row>
    <row r="269" spans="2:19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S269" s="21"/>
    </row>
    <row r="270" spans="2:19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S270" s="21"/>
    </row>
    <row r="271" spans="2:19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S271" s="21"/>
    </row>
    <row r="272" spans="2:19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S272" s="21"/>
    </row>
    <row r="273" spans="2:19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S273" s="21"/>
    </row>
    <row r="274" spans="2:19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S274" s="21"/>
    </row>
    <row r="275" spans="2:19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S275" s="21"/>
    </row>
    <row r="276" spans="2:19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S276" s="21"/>
    </row>
    <row r="277" spans="2:19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S277" s="21"/>
    </row>
    <row r="278" spans="2:19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S278" s="21"/>
    </row>
    <row r="279" spans="2:19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S279" s="21"/>
    </row>
    <row r="280" spans="2:19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S280" s="21"/>
    </row>
    <row r="281" spans="2:19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S281" s="21"/>
    </row>
    <row r="282" spans="2:19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S282" s="21"/>
    </row>
    <row r="283" spans="2:19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S283" s="21"/>
    </row>
    <row r="284" spans="2:19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S284" s="21"/>
    </row>
    <row r="285" spans="2:19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S285" s="21"/>
    </row>
    <row r="286" spans="2:19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S286" s="21"/>
    </row>
    <row r="287" spans="2:19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S287" s="21"/>
    </row>
    <row r="288" spans="2:19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S288" s="21"/>
    </row>
    <row r="289" spans="2:19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S289" s="21"/>
    </row>
    <row r="290" spans="2:19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S290" s="21"/>
    </row>
    <row r="291" spans="2:19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S291" s="21"/>
    </row>
    <row r="292" spans="2:19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S292" s="21"/>
    </row>
    <row r="293" spans="2:19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S293" s="21"/>
    </row>
    <row r="294" spans="2:19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S294" s="21"/>
    </row>
    <row r="295" spans="2:19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S295" s="21"/>
    </row>
    <row r="296" spans="2:19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S296" s="21"/>
    </row>
    <row r="297" spans="2:19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S297" s="21"/>
    </row>
    <row r="298" spans="2:19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S298" s="21"/>
    </row>
    <row r="299" spans="2:19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S299" s="21"/>
    </row>
    <row r="300" spans="2:19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S300" s="21"/>
    </row>
    <row r="301" spans="2:19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S301" s="21"/>
    </row>
    <row r="302" spans="2:19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S302" s="21"/>
    </row>
    <row r="303" spans="2:19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S303" s="21"/>
    </row>
    <row r="304" spans="2:19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S304" s="21"/>
    </row>
    <row r="305" spans="2:19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S305" s="21"/>
    </row>
    <row r="306" spans="2:19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S306" s="21"/>
    </row>
    <row r="307" spans="2:19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S307" s="21"/>
    </row>
    <row r="308" spans="2:19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S308" s="21"/>
    </row>
    <row r="309" spans="2:19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S309" s="21"/>
    </row>
    <row r="310" spans="2:19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S310" s="21"/>
    </row>
    <row r="311" spans="2:19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S311" s="21"/>
    </row>
    <row r="312" spans="2:19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S312" s="21"/>
    </row>
    <row r="313" spans="2:19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S313" s="21"/>
    </row>
    <row r="314" spans="2:19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S314" s="21"/>
    </row>
    <row r="315" spans="2:19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S315" s="21"/>
    </row>
    <row r="316" spans="2:19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S316" s="21"/>
    </row>
    <row r="317" spans="2:19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S317" s="21"/>
    </row>
    <row r="318" spans="2:19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S318" s="21"/>
    </row>
    <row r="319" spans="2:19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S319" s="21"/>
    </row>
    <row r="320" spans="2:19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S320" s="21"/>
    </row>
    <row r="321" spans="2:19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S321" s="21"/>
    </row>
    <row r="322" spans="2:19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S322" s="21"/>
    </row>
    <row r="323" spans="2:19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S323" s="21"/>
    </row>
    <row r="324" spans="2:19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S324" s="21"/>
    </row>
    <row r="325" spans="2:19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S325" s="21"/>
    </row>
    <row r="326" spans="2:19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S326" s="21"/>
    </row>
    <row r="327" spans="2:19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S327" s="21"/>
    </row>
    <row r="328" spans="2:19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S328" s="21"/>
    </row>
    <row r="329" spans="2:19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S329" s="21"/>
    </row>
    <row r="330" spans="2:19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S330" s="21"/>
    </row>
    <row r="331" spans="2:19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S331" s="21"/>
    </row>
    <row r="332" spans="2:19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S332" s="21"/>
    </row>
    <row r="333" spans="2:19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S333" s="21"/>
    </row>
    <row r="334" spans="2:19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S334" s="21"/>
    </row>
    <row r="335" spans="2:19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S335" s="21"/>
    </row>
    <row r="336" spans="2:19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S336" s="21"/>
    </row>
    <row r="337" spans="2:19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S337" s="21"/>
    </row>
    <row r="338" spans="2:19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S338" s="21"/>
    </row>
    <row r="339" spans="2:19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S339" s="21"/>
    </row>
    <row r="340" spans="2:19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S340" s="21"/>
    </row>
    <row r="341" spans="2:19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S341" s="21"/>
    </row>
    <row r="342" spans="2:19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S342" s="21"/>
    </row>
    <row r="343" spans="2:19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S343" s="21"/>
    </row>
    <row r="344" spans="2:19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S344" s="21"/>
    </row>
    <row r="345" spans="2:19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S345" s="21"/>
    </row>
    <row r="346" spans="2:19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S346" s="21"/>
    </row>
    <row r="347" spans="2:19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S347" s="21"/>
    </row>
    <row r="348" spans="2:19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S348" s="21"/>
    </row>
    <row r="349" spans="2:19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S349" s="21"/>
    </row>
    <row r="350" spans="2:19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S350" s="21"/>
    </row>
    <row r="351" spans="2:19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S351" s="21"/>
    </row>
    <row r="352" spans="2:19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S352" s="21"/>
    </row>
    <row r="353" spans="2:19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S353" s="21"/>
    </row>
    <row r="354" spans="2:19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S354" s="21"/>
    </row>
    <row r="355" spans="2:19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S355" s="21"/>
    </row>
    <row r="356" spans="2:19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S356" s="21"/>
    </row>
    <row r="357" spans="2:19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S357" s="21"/>
    </row>
    <row r="358" spans="2:19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S358" s="21"/>
    </row>
    <row r="359" spans="2:19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S359" s="21"/>
    </row>
    <row r="360" spans="2:19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S360" s="21"/>
    </row>
    <row r="361" spans="2:19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S361" s="21"/>
    </row>
    <row r="362" spans="2:19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S362" s="21"/>
    </row>
    <row r="363" spans="2:19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S363" s="21"/>
    </row>
    <row r="364" spans="2:19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S364" s="21"/>
    </row>
    <row r="365" spans="2:19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S365" s="21"/>
    </row>
    <row r="366" spans="2:19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S366" s="21"/>
    </row>
    <row r="367" spans="2:19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S367" s="21"/>
    </row>
    <row r="368" spans="2:19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S368" s="21"/>
    </row>
    <row r="369" spans="2:19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S369" s="21"/>
    </row>
    <row r="370" spans="2:19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S370" s="21"/>
    </row>
    <row r="371" spans="2:19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S371" s="21"/>
    </row>
    <row r="372" spans="2:19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S372" s="21"/>
    </row>
    <row r="373" spans="2:19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S373" s="21"/>
    </row>
    <row r="374" spans="2:19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S374" s="21"/>
    </row>
    <row r="375" spans="2:19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S375" s="21"/>
    </row>
    <row r="376" spans="2:19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S376" s="21"/>
    </row>
    <row r="377" spans="2:19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S377" s="21"/>
    </row>
    <row r="378" spans="2:19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S378" s="21"/>
    </row>
    <row r="379" spans="2:19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S379" s="21"/>
    </row>
    <row r="380" spans="2:19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S380" s="21"/>
    </row>
    <row r="381" spans="2:19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S381" s="21"/>
    </row>
    <row r="382" spans="2:19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S382" s="21"/>
    </row>
    <row r="383" spans="2:19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S383" s="21"/>
    </row>
    <row r="384" spans="2:19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S384" s="21"/>
    </row>
    <row r="385" spans="2:19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S385" s="21"/>
    </row>
    <row r="386" spans="2:19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S386" s="21"/>
    </row>
    <row r="387" spans="2:19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S387" s="21"/>
    </row>
    <row r="388" spans="2:19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S388" s="21"/>
    </row>
    <row r="389" spans="2:19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S389" s="21"/>
    </row>
    <row r="390" spans="2:19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S390" s="21"/>
    </row>
    <row r="391" spans="2:19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S391" s="21"/>
    </row>
    <row r="392" spans="2:19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S392" s="21"/>
    </row>
    <row r="393" spans="2:19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S393" s="21"/>
    </row>
    <row r="394" spans="2:19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S394" s="21"/>
    </row>
    <row r="395" spans="2:19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S395" s="21"/>
    </row>
    <row r="396" spans="2:19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S396" s="21"/>
    </row>
    <row r="397" spans="2:19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S397" s="21"/>
    </row>
    <row r="398" spans="2:19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S398" s="21"/>
    </row>
    <row r="399" spans="2:19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S399" s="21"/>
    </row>
    <row r="400" spans="2:19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S400" s="21"/>
    </row>
    <row r="401" spans="2:19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S401" s="21"/>
    </row>
    <row r="402" spans="2:19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S402" s="21"/>
    </row>
    <row r="403" spans="2:19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S403" s="21"/>
    </row>
    <row r="404" spans="2:19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S404" s="21"/>
    </row>
    <row r="405" spans="2:19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S405" s="21"/>
    </row>
    <row r="406" spans="2:19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S406" s="21"/>
    </row>
    <row r="407" spans="2:19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S407" s="21"/>
    </row>
    <row r="408" spans="2:19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S408" s="21"/>
    </row>
    <row r="409" spans="2:19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S409" s="21"/>
    </row>
    <row r="410" spans="2:19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S410" s="21"/>
    </row>
    <row r="411" spans="2:19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S411" s="21"/>
    </row>
    <row r="412" spans="2:19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S412" s="21"/>
    </row>
    <row r="413" spans="2:19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S413" s="21"/>
    </row>
    <row r="414" spans="2:19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S414" s="21"/>
    </row>
    <row r="415" spans="2:19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S415" s="21"/>
    </row>
    <row r="416" spans="2:19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S416" s="21"/>
    </row>
    <row r="417" spans="2:19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S417" s="21"/>
    </row>
    <row r="418" spans="2:19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S418" s="21"/>
    </row>
    <row r="419" spans="2:19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S419" s="21"/>
    </row>
    <row r="420" spans="2:19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S420" s="21"/>
    </row>
    <row r="421" spans="2:19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S421" s="21"/>
    </row>
    <row r="422" spans="2:19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S422" s="21"/>
    </row>
    <row r="423" spans="2:19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S423" s="21"/>
    </row>
    <row r="424" spans="2:19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S424" s="21"/>
    </row>
    <row r="425" spans="2:19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S425" s="21"/>
    </row>
    <row r="426" spans="2:19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S426" s="21"/>
    </row>
    <row r="427" spans="2:19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S427" s="21"/>
    </row>
    <row r="428" spans="2:19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S428" s="21"/>
    </row>
    <row r="429" spans="2:19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S429" s="21"/>
    </row>
    <row r="430" spans="2:19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S430" s="21"/>
    </row>
    <row r="431" spans="2:19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S431" s="21"/>
    </row>
    <row r="432" spans="2:19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S432" s="21"/>
    </row>
    <row r="433" spans="2:19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S433" s="21"/>
    </row>
    <row r="434" spans="2:19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S434" s="21"/>
    </row>
    <row r="435" spans="2:19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S435" s="21"/>
    </row>
    <row r="436" spans="2:19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S436" s="21"/>
    </row>
    <row r="437" spans="2:19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S437" s="21"/>
    </row>
    <row r="438" spans="2:19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S438" s="21"/>
    </row>
    <row r="439" spans="2:19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S439" s="21"/>
    </row>
    <row r="440" spans="2:19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S440" s="21"/>
    </row>
    <row r="441" spans="2:19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S441" s="21"/>
    </row>
    <row r="442" spans="2:19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S442" s="21"/>
    </row>
    <row r="443" spans="2:19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S443" s="21"/>
    </row>
    <row r="444" spans="2:19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S444" s="21"/>
    </row>
    <row r="445" spans="2:19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S445" s="21"/>
    </row>
    <row r="446" spans="2:19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S446" s="21"/>
    </row>
    <row r="447" spans="2:19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S447" s="21"/>
    </row>
    <row r="448" spans="2:19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S448" s="21"/>
    </row>
    <row r="449" spans="2:19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S449" s="21"/>
    </row>
    <row r="450" spans="2:19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S450" s="21"/>
    </row>
    <row r="451" spans="2:19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S451" s="21"/>
    </row>
    <row r="452" spans="2:19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S452" s="21"/>
    </row>
    <row r="453" spans="2:19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S453" s="21"/>
    </row>
    <row r="454" spans="2:19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S454" s="21"/>
    </row>
    <row r="455" spans="2:19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S455" s="21"/>
    </row>
    <row r="456" spans="2:19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S456" s="21"/>
    </row>
    <row r="457" spans="2:19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S457" s="21"/>
    </row>
    <row r="458" spans="2:19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S458" s="21"/>
    </row>
    <row r="459" spans="2:19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S459" s="21"/>
    </row>
    <row r="460" spans="2:19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S460" s="21"/>
    </row>
    <row r="461" spans="2:19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S461" s="21"/>
    </row>
    <row r="462" spans="2:19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S462" s="21"/>
    </row>
    <row r="463" spans="2:19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S463" s="21"/>
    </row>
    <row r="464" spans="2:19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S464" s="21"/>
    </row>
    <row r="465" spans="2:19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S465" s="21"/>
    </row>
    <row r="466" spans="2:19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S466" s="21"/>
    </row>
    <row r="467" spans="2:19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S467" s="21"/>
    </row>
    <row r="468" spans="2:19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S468" s="21"/>
    </row>
    <row r="469" spans="2:19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S469" s="21"/>
    </row>
    <row r="470" spans="2:19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S470" s="21"/>
    </row>
    <row r="471" spans="2:19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S471" s="21"/>
    </row>
    <row r="472" spans="2:19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S472" s="21"/>
    </row>
    <row r="473" spans="2:19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S473" s="21"/>
    </row>
    <row r="474" spans="2:19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S474" s="21"/>
    </row>
    <row r="475" spans="2:19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S475" s="21"/>
    </row>
    <row r="476" spans="2:19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S476" s="21"/>
    </row>
    <row r="477" spans="2:19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S477" s="21"/>
    </row>
    <row r="478" spans="2:19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S478" s="21"/>
    </row>
    <row r="479" spans="2:19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S479" s="21"/>
    </row>
    <row r="480" spans="2:19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S480" s="21"/>
    </row>
    <row r="481" spans="2:19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S481" s="21"/>
    </row>
    <row r="482" spans="2:19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S482" s="21"/>
    </row>
    <row r="483" spans="2:19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S483" s="21"/>
    </row>
    <row r="484" spans="2:19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S484" s="21"/>
    </row>
    <row r="485" spans="2:19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S485" s="21"/>
    </row>
    <row r="486" spans="2:19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S486" s="21"/>
    </row>
    <row r="487" spans="2:19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S487" s="21"/>
    </row>
    <row r="488" spans="2:19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S488" s="21"/>
    </row>
    <row r="489" spans="2:19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S489" s="21"/>
    </row>
    <row r="490" spans="2:19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S490" s="21"/>
    </row>
    <row r="491" spans="2:19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S491" s="21"/>
    </row>
    <row r="492" spans="2:19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S492" s="21"/>
    </row>
    <row r="493" spans="2:19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S493" s="21"/>
    </row>
    <row r="494" spans="2:19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S494" s="21"/>
    </row>
    <row r="495" spans="2:19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S495" s="21"/>
    </row>
    <row r="496" spans="2:19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S496" s="21"/>
    </row>
    <row r="497" spans="2:19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S497" s="21"/>
    </row>
    <row r="498" spans="2:19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S498" s="21"/>
    </row>
    <row r="499" spans="2:19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S499" s="21"/>
    </row>
    <row r="500" spans="2:19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S500" s="21"/>
    </row>
    <row r="501" spans="2:19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S501" s="21"/>
    </row>
    <row r="502" spans="2:19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S502" s="21"/>
    </row>
    <row r="503" spans="2:19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S503" s="21"/>
    </row>
    <row r="504" spans="2:19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S504" s="21"/>
    </row>
    <row r="505" spans="2:19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S505" s="21"/>
    </row>
    <row r="506" spans="2:19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S506" s="21"/>
    </row>
    <row r="507" spans="2:19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S507" s="21"/>
    </row>
    <row r="508" spans="2:19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S508" s="21"/>
    </row>
    <row r="509" spans="2:19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S509" s="21"/>
    </row>
    <row r="510" spans="2:19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S510" s="21"/>
    </row>
    <row r="511" spans="2:19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S511" s="21"/>
    </row>
    <row r="512" spans="2:19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S512" s="21"/>
    </row>
    <row r="513" spans="2:19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S513" s="21"/>
    </row>
    <row r="514" spans="2:19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S514" s="21"/>
    </row>
    <row r="515" spans="2:19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S515" s="21"/>
    </row>
    <row r="516" spans="2:19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S516" s="21"/>
    </row>
    <row r="517" spans="2:19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S517" s="21"/>
    </row>
    <row r="518" spans="2:19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S518" s="21"/>
    </row>
    <row r="519" spans="2:19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S519" s="21"/>
    </row>
    <row r="520" spans="2:19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S520" s="21"/>
    </row>
    <row r="521" spans="2:19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S521" s="21"/>
    </row>
    <row r="522" spans="2:19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S522" s="21"/>
    </row>
    <row r="523" spans="2:19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S523" s="21"/>
    </row>
    <row r="524" spans="2:19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S524" s="21"/>
    </row>
    <row r="525" spans="2:19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S525" s="21"/>
    </row>
    <row r="526" spans="2:19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S526" s="21"/>
    </row>
    <row r="527" spans="2:19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S527" s="21"/>
    </row>
    <row r="528" spans="2:19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S528" s="21"/>
    </row>
    <row r="529" spans="2:19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S529" s="21"/>
    </row>
    <row r="530" spans="2:19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S530" s="21"/>
    </row>
    <row r="531" spans="2:19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S531" s="21"/>
    </row>
    <row r="532" spans="2:19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S532" s="21"/>
    </row>
    <row r="533" spans="2:19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S533" s="21"/>
    </row>
    <row r="534" spans="2:19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S534" s="21"/>
    </row>
    <row r="535" spans="2:19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S535" s="21"/>
    </row>
    <row r="536" spans="2:19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S536" s="21"/>
    </row>
    <row r="537" spans="2:19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S537" s="21"/>
    </row>
    <row r="538" spans="2:19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S538" s="21"/>
    </row>
    <row r="539" spans="2:19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S539" s="21"/>
    </row>
    <row r="540" spans="2:19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S540" s="21"/>
    </row>
    <row r="541" spans="2:19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S541" s="21"/>
    </row>
    <row r="542" spans="2:19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S542" s="21"/>
    </row>
    <row r="543" spans="2:19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S543" s="21"/>
    </row>
    <row r="544" spans="2:19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S544" s="21"/>
    </row>
    <row r="545" spans="2:19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S545" s="21"/>
    </row>
    <row r="546" spans="2:19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S546" s="21"/>
    </row>
    <row r="547" spans="2:19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S547" s="21"/>
    </row>
    <row r="548" spans="2:19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S548" s="21"/>
    </row>
    <row r="549" spans="2:19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S549" s="21"/>
    </row>
    <row r="550" spans="2:19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S550" s="21"/>
    </row>
    <row r="551" spans="2:19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S551" s="21"/>
    </row>
    <row r="552" spans="2:19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S552" s="21"/>
    </row>
    <row r="553" spans="2:19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S553" s="21"/>
    </row>
    <row r="554" spans="2:19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S554" s="21"/>
    </row>
    <row r="555" spans="2:19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S555" s="21"/>
    </row>
    <row r="556" spans="2:19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S556" s="21"/>
    </row>
    <row r="557" spans="2:19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S557" s="21"/>
    </row>
    <row r="558" spans="2:19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S558" s="21"/>
    </row>
    <row r="559" spans="2:19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S559" s="21"/>
    </row>
    <row r="560" spans="2:19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S560" s="21"/>
    </row>
    <row r="561" spans="2:19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S561" s="21"/>
    </row>
    <row r="562" spans="2:19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S562" s="21"/>
    </row>
    <row r="563" spans="2:19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S563" s="21"/>
    </row>
    <row r="564" spans="2:19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S564" s="21"/>
    </row>
    <row r="565" spans="2:19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S565" s="21"/>
    </row>
    <row r="566" spans="2:19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S566" s="21"/>
    </row>
    <row r="567" spans="2:19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S567" s="21"/>
    </row>
    <row r="568" spans="2:19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S568" s="21"/>
    </row>
    <row r="569" spans="2:19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S569" s="21"/>
    </row>
    <row r="570" spans="2:19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S570" s="21"/>
    </row>
    <row r="571" spans="2:19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S571" s="21"/>
    </row>
    <row r="572" spans="2:19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S572" s="21"/>
    </row>
    <row r="573" spans="2:19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S573" s="21"/>
    </row>
    <row r="574" spans="2:19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S574" s="21"/>
    </row>
    <row r="575" spans="2:19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S575" s="21"/>
    </row>
    <row r="576" spans="2:19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S576" s="21"/>
    </row>
    <row r="577" spans="2:19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S577" s="21"/>
    </row>
    <row r="578" spans="2:19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S578" s="21"/>
    </row>
    <row r="579" spans="2:19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S579" s="21"/>
    </row>
    <row r="580" spans="2:19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S580" s="21"/>
    </row>
    <row r="581" spans="2:19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S581" s="21"/>
    </row>
    <row r="582" spans="2:19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S582" s="21"/>
    </row>
    <row r="583" spans="2:19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S583" s="21"/>
    </row>
    <row r="584" spans="2:19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S584" s="21"/>
    </row>
    <row r="585" spans="2:19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S585" s="21"/>
    </row>
    <row r="586" spans="2:19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S586" s="21"/>
    </row>
    <row r="587" spans="2:19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S587" s="21"/>
    </row>
    <row r="588" spans="2:19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S588" s="21"/>
    </row>
    <row r="589" spans="2:19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S589" s="21"/>
    </row>
    <row r="590" spans="2:19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S590" s="21"/>
    </row>
    <row r="591" spans="2:19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S591" s="21"/>
    </row>
    <row r="592" spans="2:19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S592" s="21"/>
    </row>
    <row r="593" spans="2:19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S593" s="21"/>
    </row>
    <row r="594" spans="2:19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S594" s="21"/>
    </row>
    <row r="595" spans="2:19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S595" s="21"/>
    </row>
    <row r="596" spans="2:19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S596" s="21"/>
    </row>
    <row r="597" spans="2:19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S597" s="21"/>
    </row>
    <row r="598" spans="2:19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S598" s="21"/>
    </row>
    <row r="599" spans="2:19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S599" s="21"/>
    </row>
    <row r="600" spans="2:19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S600" s="21"/>
    </row>
    <row r="601" spans="2:19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S601" s="21"/>
    </row>
    <row r="602" spans="2:19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S602" s="21"/>
    </row>
    <row r="603" spans="2:19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S603" s="21"/>
    </row>
    <row r="604" spans="2:19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S604" s="21"/>
    </row>
    <row r="605" spans="2:19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S605" s="21"/>
    </row>
    <row r="606" spans="14:15" ht="12.75">
      <c r="N606" s="1"/>
      <c r="O606" s="1"/>
    </row>
    <row r="607" spans="14:15" ht="12.75">
      <c r="N607" s="1"/>
      <c r="O607" s="1"/>
    </row>
    <row r="608" spans="14:15" ht="12.75">
      <c r="N608" s="1"/>
      <c r="O608" s="1"/>
    </row>
    <row r="609" spans="14:15" ht="12.75">
      <c r="N609" s="1"/>
      <c r="O609" s="1"/>
    </row>
    <row r="610" spans="14:15" ht="12.75">
      <c r="N610" s="1"/>
      <c r="O610" s="1"/>
    </row>
    <row r="611" spans="14:15" ht="12.75">
      <c r="N611" s="1"/>
      <c r="O611" s="1"/>
    </row>
    <row r="612" spans="14:15" ht="12.75">
      <c r="N612" s="1"/>
      <c r="O612" s="1"/>
    </row>
  </sheetData>
  <sheetProtection/>
  <mergeCells count="2">
    <mergeCell ref="I119:J119"/>
    <mergeCell ref="J8:R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1192"/>
  <sheetViews>
    <sheetView zoomScale="96" zoomScaleNormal="96" zoomScaleSheetLayoutView="75" zoomScalePageLayoutView="0" workbookViewId="0" topLeftCell="A625">
      <selection activeCell="AC627" sqref="AC627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hidden="1" customWidth="1"/>
    <col min="15" max="15" width="10.00390625" style="1" hidden="1" customWidth="1"/>
    <col min="16" max="16" width="10.140625" style="20" hidden="1" customWidth="1"/>
    <col min="17" max="17" width="8.8515625" style="1" hidden="1" customWidth="1"/>
    <col min="18" max="18" width="12.140625" style="634" customWidth="1"/>
    <col min="19" max="19" width="10.00390625" style="633" customWidth="1"/>
    <col min="20" max="20" width="10.00390625" style="634" customWidth="1"/>
    <col min="21" max="21" width="10.57421875" style="601" customWidth="1"/>
    <col min="22" max="22" width="8.7109375" style="429" customWidth="1"/>
    <col min="23" max="23" width="7.8515625" style="1" hidden="1" customWidth="1"/>
    <col min="24" max="24" width="7.28125" style="1" hidden="1" customWidth="1"/>
    <col min="25" max="25" width="7.7109375" style="1" hidden="1" customWidth="1"/>
    <col min="26" max="16384" width="9.140625" style="1" customWidth="1"/>
  </cols>
  <sheetData>
    <row r="3" spans="1:24" ht="15.75">
      <c r="A3" s="265" t="s">
        <v>650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482"/>
      <c r="S3" s="482"/>
      <c r="T3" s="632"/>
      <c r="U3" s="422"/>
      <c r="V3" s="428"/>
      <c r="W3" s="423"/>
      <c r="X3" s="424"/>
    </row>
    <row r="4" spans="1:24" ht="15.75">
      <c r="A4" s="774" t="s">
        <v>651</v>
      </c>
      <c r="B4" s="774"/>
      <c r="C4" s="774"/>
      <c r="D4" s="774"/>
      <c r="E4" s="774"/>
      <c r="F4" s="774"/>
      <c r="G4" s="774"/>
      <c r="H4" s="774"/>
      <c r="I4" s="774"/>
      <c r="J4" s="774"/>
      <c r="K4" s="110"/>
      <c r="L4" s="110"/>
      <c r="M4" s="110"/>
      <c r="N4" s="110"/>
      <c r="O4" s="110"/>
      <c r="P4" s="110"/>
      <c r="Q4" s="110"/>
      <c r="R4" s="482"/>
      <c r="S4" s="482"/>
      <c r="T4" s="632"/>
      <c r="U4" s="422"/>
      <c r="V4" s="428"/>
      <c r="W4" s="423"/>
      <c r="X4" s="424"/>
    </row>
    <row r="5" spans="8:24" ht="15.75">
      <c r="H5" s="110"/>
      <c r="I5" s="110"/>
      <c r="J5" s="110"/>
      <c r="K5" s="110"/>
      <c r="L5" s="94" t="s">
        <v>340</v>
      </c>
      <c r="M5" s="110"/>
      <c r="N5" s="110"/>
      <c r="O5" s="110"/>
      <c r="P5" s="110"/>
      <c r="Q5" s="110"/>
      <c r="R5" s="482"/>
      <c r="S5" s="482"/>
      <c r="T5" s="632"/>
      <c r="U5" s="422"/>
      <c r="V5" s="428"/>
      <c r="W5" s="423"/>
      <c r="X5" s="424"/>
    </row>
    <row r="6" spans="1:24" s="418" customFormat="1" ht="12.75">
      <c r="A6" s="418" t="s">
        <v>706</v>
      </c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482"/>
      <c r="S6" s="482"/>
      <c r="T6" s="632"/>
      <c r="U6" s="422"/>
      <c r="V6" s="554"/>
      <c r="W6" s="553"/>
      <c r="X6" s="554"/>
    </row>
    <row r="7" spans="1:24" s="418" customFormat="1" ht="12.75">
      <c r="A7" s="418" t="s">
        <v>707</v>
      </c>
      <c r="L7" s="552"/>
      <c r="P7" s="555"/>
      <c r="R7" s="634"/>
      <c r="S7" s="633"/>
      <c r="T7" s="634"/>
      <c r="U7" s="416"/>
      <c r="V7" s="556"/>
      <c r="W7" s="555"/>
      <c r="X7" s="556"/>
    </row>
    <row r="8" ht="12.75">
      <c r="U8" s="416"/>
    </row>
    <row r="9" spans="1:27" ht="36">
      <c r="A9" s="3" t="s">
        <v>72</v>
      </c>
      <c r="B9" s="3"/>
      <c r="C9" s="3" t="s">
        <v>73</v>
      </c>
      <c r="D9" s="3"/>
      <c r="E9" s="3"/>
      <c r="F9" s="3"/>
      <c r="G9" s="3"/>
      <c r="H9" s="3"/>
      <c r="I9" s="3" t="s">
        <v>74</v>
      </c>
      <c r="J9" s="3"/>
      <c r="K9" s="3"/>
      <c r="L9" s="3"/>
      <c r="M9" s="10" t="s">
        <v>3</v>
      </c>
      <c r="N9" s="12" t="s">
        <v>3</v>
      </c>
      <c r="O9" s="12" t="s">
        <v>75</v>
      </c>
      <c r="P9" s="12" t="s">
        <v>380</v>
      </c>
      <c r="Q9" s="12" t="s">
        <v>5</v>
      </c>
      <c r="R9" s="602" t="s">
        <v>702</v>
      </c>
      <c r="S9" s="602" t="s">
        <v>701</v>
      </c>
      <c r="T9" s="602" t="s">
        <v>700</v>
      </c>
      <c r="U9" s="602" t="s">
        <v>698</v>
      </c>
      <c r="V9" s="603" t="s">
        <v>699</v>
      </c>
      <c r="W9" s="10"/>
      <c r="X9" s="10"/>
      <c r="Y9" s="10"/>
      <c r="AA9" s="231"/>
    </row>
    <row r="10" spans="1:25" ht="12.75">
      <c r="A10" s="3" t="s">
        <v>77</v>
      </c>
      <c r="B10" s="3"/>
      <c r="C10" s="3" t="s">
        <v>78</v>
      </c>
      <c r="D10" s="3"/>
      <c r="E10" s="3"/>
      <c r="F10" s="3"/>
      <c r="G10" s="3"/>
      <c r="H10" s="3"/>
      <c r="I10" s="3"/>
      <c r="J10" s="3"/>
      <c r="K10" s="3"/>
      <c r="L10" s="3"/>
      <c r="M10" s="10">
        <v>2009</v>
      </c>
      <c r="N10" s="10">
        <v>2012</v>
      </c>
      <c r="O10" s="10">
        <v>2013</v>
      </c>
      <c r="P10" s="10">
        <v>2013</v>
      </c>
      <c r="Q10" s="10">
        <v>2014</v>
      </c>
      <c r="R10" s="637">
        <v>2</v>
      </c>
      <c r="S10" s="635">
        <v>3</v>
      </c>
      <c r="T10" s="635">
        <v>4</v>
      </c>
      <c r="U10" s="557">
        <v>5</v>
      </c>
      <c r="V10" s="522"/>
      <c r="W10" s="13"/>
      <c r="X10" s="14"/>
      <c r="Y10" s="13"/>
    </row>
    <row r="11" spans="1:25" ht="12.75">
      <c r="A11" s="3" t="s">
        <v>82</v>
      </c>
      <c r="B11" s="3"/>
      <c r="C11" s="3"/>
      <c r="D11" s="3"/>
      <c r="E11" s="3"/>
      <c r="F11" s="3"/>
      <c r="G11" s="3"/>
      <c r="H11" s="3"/>
      <c r="I11" s="3" t="s">
        <v>118</v>
      </c>
      <c r="J11" s="3"/>
      <c r="K11" s="3" t="s">
        <v>120</v>
      </c>
      <c r="L11" s="3"/>
      <c r="M11" s="10"/>
      <c r="N11" s="10"/>
      <c r="O11" s="10"/>
      <c r="P11" s="111"/>
      <c r="Q11" s="10"/>
      <c r="R11" s="637"/>
      <c r="S11" s="636"/>
      <c r="T11" s="637"/>
      <c r="U11" s="558"/>
      <c r="V11" s="391"/>
      <c r="W11" s="10"/>
      <c r="X11" s="10"/>
      <c r="Y11" s="10"/>
    </row>
    <row r="12" spans="1:25" ht="12.75">
      <c r="A12" s="3" t="s">
        <v>83</v>
      </c>
      <c r="B12" s="3"/>
      <c r="C12" s="3"/>
      <c r="D12" s="3"/>
      <c r="E12" s="3"/>
      <c r="F12" s="3"/>
      <c r="G12" s="3"/>
      <c r="H12" s="3"/>
      <c r="I12" s="3" t="s">
        <v>119</v>
      </c>
      <c r="J12" s="3" t="s">
        <v>84</v>
      </c>
      <c r="K12" s="3" t="s">
        <v>121</v>
      </c>
      <c r="L12" s="3"/>
      <c r="M12" s="10">
        <v>1</v>
      </c>
      <c r="N12" s="10"/>
      <c r="O12" s="10"/>
      <c r="P12" s="111"/>
      <c r="Q12" s="11"/>
      <c r="R12" s="743"/>
      <c r="S12" s="636"/>
      <c r="T12" s="637"/>
      <c r="U12" s="559"/>
      <c r="V12" s="391"/>
      <c r="W12" s="10"/>
      <c r="X12" s="10"/>
      <c r="Y12" s="10"/>
    </row>
    <row r="13" spans="1:25" ht="12.75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/>
      <c r="J13" s="4" t="s">
        <v>85</v>
      </c>
      <c r="K13" s="4"/>
      <c r="L13" s="4"/>
      <c r="M13" s="4"/>
      <c r="N13" s="4"/>
      <c r="O13" s="4"/>
      <c r="P13" s="112"/>
      <c r="Q13" s="4"/>
      <c r="R13" s="639"/>
      <c r="S13" s="638"/>
      <c r="T13" s="639"/>
      <c r="U13" s="560"/>
      <c r="V13" s="430"/>
      <c r="W13" s="4"/>
      <c r="X13" s="4"/>
      <c r="Y13" s="4"/>
    </row>
    <row r="14" spans="10:25" ht="12.75">
      <c r="J14" s="117" t="s">
        <v>231</v>
      </c>
      <c r="K14" s="117" t="s">
        <v>230</v>
      </c>
      <c r="L14" s="7"/>
      <c r="M14" s="16"/>
      <c r="N14" s="7"/>
      <c r="O14" s="7"/>
      <c r="P14" s="117"/>
      <c r="Q14" s="7"/>
      <c r="R14" s="641"/>
      <c r="S14" s="640"/>
      <c r="T14" s="641"/>
      <c r="U14" s="561"/>
      <c r="V14" s="431"/>
      <c r="W14" s="19"/>
      <c r="X14" s="19"/>
      <c r="Y14" s="19"/>
    </row>
    <row r="15" spans="10:25" ht="12.75">
      <c r="J15" s="113" t="s">
        <v>165</v>
      </c>
      <c r="K15" s="19" t="s">
        <v>166</v>
      </c>
      <c r="L15" s="19"/>
      <c r="M15" s="22"/>
      <c r="N15" s="19"/>
      <c r="O15" s="19"/>
      <c r="P15" s="113"/>
      <c r="Q15" s="19"/>
      <c r="R15" s="643"/>
      <c r="S15" s="642"/>
      <c r="T15" s="643"/>
      <c r="U15" s="562"/>
      <c r="V15" s="432"/>
      <c r="W15" s="9"/>
      <c r="X15" s="9"/>
      <c r="Y15" s="9"/>
    </row>
    <row r="16" spans="9:21" ht="12.75">
      <c r="I16" s="1">
        <v>100</v>
      </c>
      <c r="J16" s="1" t="s">
        <v>167</v>
      </c>
      <c r="K16" s="1" t="s">
        <v>102</v>
      </c>
      <c r="M16" s="15"/>
      <c r="P16" s="115"/>
      <c r="U16" s="416"/>
    </row>
    <row r="17" spans="1:25" ht="12.75" hidden="1">
      <c r="A17" s="7" t="s">
        <v>302</v>
      </c>
      <c r="B17" s="7"/>
      <c r="C17" s="7"/>
      <c r="D17" s="7"/>
      <c r="E17" s="7"/>
      <c r="F17" s="7"/>
      <c r="G17" s="7"/>
      <c r="H17" s="7"/>
      <c r="I17" s="7"/>
      <c r="J17" s="116" t="s">
        <v>126</v>
      </c>
      <c r="K17" s="116" t="s">
        <v>124</v>
      </c>
      <c r="L17" s="116"/>
      <c r="M17" s="16"/>
      <c r="N17" s="7"/>
      <c r="O17" s="7"/>
      <c r="P17" s="117"/>
      <c r="Q17" s="7"/>
      <c r="R17" s="641"/>
      <c r="S17" s="640"/>
      <c r="T17" s="641"/>
      <c r="U17" s="561"/>
      <c r="V17" s="431"/>
      <c r="W17" s="7"/>
      <c r="X17" s="7"/>
      <c r="Y17" s="7"/>
    </row>
    <row r="18" spans="1:25" ht="12.75" hidden="1">
      <c r="A18" s="7"/>
      <c r="B18" s="7"/>
      <c r="C18" s="7"/>
      <c r="D18" s="7"/>
      <c r="E18" s="7"/>
      <c r="F18" s="7"/>
      <c r="G18" s="7"/>
      <c r="H18" s="7"/>
      <c r="I18" s="7"/>
      <c r="J18" s="116" t="s">
        <v>127</v>
      </c>
      <c r="K18" s="116" t="s">
        <v>125</v>
      </c>
      <c r="L18" s="116"/>
      <c r="M18" s="16"/>
      <c r="N18" s="7"/>
      <c r="O18" s="7"/>
      <c r="P18" s="117"/>
      <c r="Q18" s="7"/>
      <c r="R18" s="641"/>
      <c r="S18" s="640"/>
      <c r="T18" s="641"/>
      <c r="U18" s="561"/>
      <c r="V18" s="431"/>
      <c r="W18" s="7"/>
      <c r="X18" s="7"/>
      <c r="Y18" s="7"/>
    </row>
    <row r="19" spans="1:25" ht="12.75">
      <c r="A19" s="7" t="s">
        <v>302</v>
      </c>
      <c r="B19" s="7"/>
      <c r="C19" s="7"/>
      <c r="D19" s="7"/>
      <c r="E19" s="7"/>
      <c r="F19" s="7"/>
      <c r="G19" s="7"/>
      <c r="H19" s="7"/>
      <c r="I19" s="7"/>
      <c r="J19" s="116" t="s">
        <v>126</v>
      </c>
      <c r="K19" s="116" t="s">
        <v>124</v>
      </c>
      <c r="L19" s="116"/>
      <c r="M19" s="16"/>
      <c r="N19" s="7"/>
      <c r="O19" s="7"/>
      <c r="P19" s="117"/>
      <c r="Q19" s="7"/>
      <c r="R19" s="641"/>
      <c r="S19" s="640"/>
      <c r="T19" s="641"/>
      <c r="U19" s="561"/>
      <c r="V19" s="431"/>
      <c r="W19" s="7"/>
      <c r="X19" s="7"/>
      <c r="Y19" s="7"/>
    </row>
    <row r="20" spans="1:25" ht="12.75">
      <c r="A20" s="7"/>
      <c r="B20" s="7"/>
      <c r="C20" s="7"/>
      <c r="D20" s="7"/>
      <c r="E20" s="7"/>
      <c r="F20" s="7"/>
      <c r="G20" s="7"/>
      <c r="H20" s="7"/>
      <c r="I20" s="7"/>
      <c r="J20" s="116"/>
      <c r="K20" s="318" t="s">
        <v>550</v>
      </c>
      <c r="L20" s="116"/>
      <c r="M20" s="16"/>
      <c r="N20" s="7"/>
      <c r="O20" s="7"/>
      <c r="P20" s="117"/>
      <c r="Q20" s="7"/>
      <c r="R20" s="641"/>
      <c r="S20" s="640"/>
      <c r="T20" s="641"/>
      <c r="U20" s="561"/>
      <c r="V20" s="431"/>
      <c r="W20" s="7"/>
      <c r="X20" s="7"/>
      <c r="Y20" s="7"/>
    </row>
    <row r="21" spans="1:25" ht="12.75">
      <c r="A21" s="8" t="s">
        <v>312</v>
      </c>
      <c r="B21" s="8"/>
      <c r="C21" s="8"/>
      <c r="D21" s="8"/>
      <c r="E21" s="8"/>
      <c r="F21" s="8"/>
      <c r="G21" s="8"/>
      <c r="H21" s="8"/>
      <c r="I21" s="8">
        <v>111</v>
      </c>
      <c r="J21" s="8" t="s">
        <v>129</v>
      </c>
      <c r="K21" s="8" t="s">
        <v>128</v>
      </c>
      <c r="L21" s="8"/>
      <c r="M21" s="17"/>
      <c r="N21" s="17"/>
      <c r="O21" s="8"/>
      <c r="P21" s="118"/>
      <c r="Q21" s="8"/>
      <c r="R21" s="645"/>
      <c r="S21" s="644"/>
      <c r="T21" s="645"/>
      <c r="U21" s="563"/>
      <c r="V21" s="433"/>
      <c r="W21" s="8"/>
      <c r="X21" s="8"/>
      <c r="Y21" s="8"/>
    </row>
    <row r="22" spans="1:25" ht="12.75">
      <c r="A22" s="20" t="s">
        <v>312</v>
      </c>
      <c r="I22" s="1">
        <v>111</v>
      </c>
      <c r="J22" s="63">
        <v>3</v>
      </c>
      <c r="K22" s="63" t="s">
        <v>8</v>
      </c>
      <c r="L22" s="63"/>
      <c r="M22" s="75">
        <f>M23</f>
        <v>323920</v>
      </c>
      <c r="N22" s="75">
        <f>N23</f>
        <v>354356</v>
      </c>
      <c r="O22" s="75">
        <f>O23</f>
        <v>372000</v>
      </c>
      <c r="P22" s="75">
        <f>P23+P35</f>
        <v>409965</v>
      </c>
      <c r="Q22" s="75">
        <f aca="true" t="shared" si="0" ref="Q22:Y22">Q23+Q35</f>
        <v>209000</v>
      </c>
      <c r="R22" s="646">
        <f>R23+R35</f>
        <v>244084</v>
      </c>
      <c r="S22" s="646">
        <f t="shared" si="0"/>
        <v>325000</v>
      </c>
      <c r="T22" s="647">
        <f>T23+T35</f>
        <v>325000</v>
      </c>
      <c r="U22" s="96">
        <f t="shared" si="0"/>
        <v>134311</v>
      </c>
      <c r="V22" s="434">
        <f>U22/S22</f>
        <v>0.4132646153846154</v>
      </c>
      <c r="W22" s="75">
        <f t="shared" si="0"/>
        <v>110.20564516129032</v>
      </c>
      <c r="X22" s="75">
        <f t="shared" si="0"/>
        <v>50.9799617040479</v>
      </c>
      <c r="Y22" s="75">
        <f t="shared" si="0"/>
        <v>155.50239234449762</v>
      </c>
    </row>
    <row r="23" spans="1:25" ht="12.75">
      <c r="A23" s="20" t="s">
        <v>312</v>
      </c>
      <c r="I23" s="1">
        <v>111</v>
      </c>
      <c r="J23" s="24">
        <v>32</v>
      </c>
      <c r="K23" s="30" t="s">
        <v>40</v>
      </c>
      <c r="L23" s="29"/>
      <c r="M23" s="25">
        <f>M24+M25+M32</f>
        <v>323920</v>
      </c>
      <c r="N23" s="200">
        <f aca="true" t="shared" si="1" ref="N23:U23">N24+N25+N26+N27+N28+N29+N30+N31+N32</f>
        <v>354356</v>
      </c>
      <c r="O23" s="200">
        <f t="shared" si="1"/>
        <v>372000</v>
      </c>
      <c r="P23" s="200">
        <f t="shared" si="1"/>
        <v>409965</v>
      </c>
      <c r="Q23" s="200">
        <f t="shared" si="1"/>
        <v>209000</v>
      </c>
      <c r="R23" s="649">
        <f>R24+R25+R26+R27+R28+R29+R30+R31+R32</f>
        <v>244084</v>
      </c>
      <c r="S23" s="648">
        <f t="shared" si="1"/>
        <v>325000</v>
      </c>
      <c r="T23" s="649">
        <f>T24+T25+T26+T27+T28+T29+T30+T31+T32</f>
        <v>325000</v>
      </c>
      <c r="U23" s="564">
        <f t="shared" si="1"/>
        <v>134311</v>
      </c>
      <c r="V23" s="434">
        <f aca="true" t="shared" si="2" ref="V23:V32">U23/S23</f>
        <v>0.4132646153846154</v>
      </c>
      <c r="W23" s="121">
        <f>P23/O23*100</f>
        <v>110.20564516129032</v>
      </c>
      <c r="X23" s="121">
        <f>Q23/P23*100</f>
        <v>50.9799617040479</v>
      </c>
      <c r="Y23" s="121">
        <f>S23/Q23*100</f>
        <v>155.50239234449762</v>
      </c>
    </row>
    <row r="24" spans="1:25" ht="12.75">
      <c r="A24" s="20" t="s">
        <v>312</v>
      </c>
      <c r="C24" s="1">
        <v>2</v>
      </c>
      <c r="D24" s="1">
        <v>3</v>
      </c>
      <c r="E24" s="1">
        <v>4</v>
      </c>
      <c r="I24" s="1">
        <v>111</v>
      </c>
      <c r="J24" s="24">
        <v>3233</v>
      </c>
      <c r="K24" s="24" t="s">
        <v>171</v>
      </c>
      <c r="L24" s="24"/>
      <c r="M24" s="25">
        <v>17836</v>
      </c>
      <c r="N24" s="25">
        <v>30187</v>
      </c>
      <c r="O24" s="25">
        <v>30000</v>
      </c>
      <c r="P24" s="28">
        <v>35000</v>
      </c>
      <c r="Q24" s="123">
        <v>27000</v>
      </c>
      <c r="R24" s="651">
        <v>17587</v>
      </c>
      <c r="S24" s="650">
        <v>30000</v>
      </c>
      <c r="T24" s="651">
        <v>30000</v>
      </c>
      <c r="U24" s="565">
        <v>2130</v>
      </c>
      <c r="V24" s="434">
        <f t="shared" si="2"/>
        <v>0.071</v>
      </c>
      <c r="W24" s="123">
        <v>24000</v>
      </c>
      <c r="X24" s="123">
        <v>24000</v>
      </c>
      <c r="Y24" s="123">
        <v>24000</v>
      </c>
    </row>
    <row r="25" spans="1:25" ht="12.75">
      <c r="A25" s="20" t="s">
        <v>312</v>
      </c>
      <c r="E25" s="1">
        <v>4</v>
      </c>
      <c r="I25" s="1">
        <v>111</v>
      </c>
      <c r="J25" s="24">
        <v>3291</v>
      </c>
      <c r="K25" s="24" t="s">
        <v>172</v>
      </c>
      <c r="L25" s="24"/>
      <c r="M25" s="25">
        <v>256959</v>
      </c>
      <c r="N25" s="25">
        <v>160445</v>
      </c>
      <c r="O25" s="25">
        <v>160000</v>
      </c>
      <c r="P25" s="28">
        <v>160000</v>
      </c>
      <c r="Q25" s="123">
        <v>150000</v>
      </c>
      <c r="R25" s="651">
        <v>58544</v>
      </c>
      <c r="S25" s="650">
        <v>180000</v>
      </c>
      <c r="T25" s="651">
        <v>180000</v>
      </c>
      <c r="U25" s="565">
        <v>101234</v>
      </c>
      <c r="V25" s="434">
        <f t="shared" si="2"/>
        <v>0.5624111111111111</v>
      </c>
      <c r="W25" s="121">
        <f>P25/O25*100</f>
        <v>100</v>
      </c>
      <c r="X25" s="121">
        <f>Q25/P25*100</f>
        <v>93.75</v>
      </c>
      <c r="Y25" s="121">
        <f>S25/Q25*100</f>
        <v>120</v>
      </c>
    </row>
    <row r="26" spans="1:25" ht="12.75">
      <c r="A26" s="20" t="s">
        <v>312</v>
      </c>
      <c r="I26" s="1">
        <v>111</v>
      </c>
      <c r="J26" s="41">
        <v>3291</v>
      </c>
      <c r="K26" s="41" t="s">
        <v>422</v>
      </c>
      <c r="L26" s="41"/>
      <c r="M26" s="42"/>
      <c r="N26" s="42">
        <v>107470</v>
      </c>
      <c r="O26" s="42">
        <v>150000</v>
      </c>
      <c r="P26" s="70">
        <v>150200</v>
      </c>
      <c r="Q26" s="123">
        <v>0</v>
      </c>
      <c r="R26" s="744">
        <v>133599</v>
      </c>
      <c r="S26" s="652">
        <v>0</v>
      </c>
      <c r="T26" s="653">
        <v>0</v>
      </c>
      <c r="U26" s="565">
        <v>0</v>
      </c>
      <c r="V26" s="434" t="e">
        <f t="shared" si="2"/>
        <v>#DIV/0!</v>
      </c>
      <c r="W26" s="121"/>
      <c r="X26" s="121"/>
      <c r="Y26" s="121"/>
    </row>
    <row r="27" spans="1:25" ht="12.75">
      <c r="A27" s="20" t="s">
        <v>312</v>
      </c>
      <c r="I27" s="1">
        <v>111</v>
      </c>
      <c r="J27" s="41">
        <v>3291</v>
      </c>
      <c r="K27" s="41" t="s">
        <v>460</v>
      </c>
      <c r="L27" s="41"/>
      <c r="M27" s="42"/>
      <c r="N27" s="42">
        <v>4938</v>
      </c>
      <c r="O27" s="42">
        <v>0</v>
      </c>
      <c r="P27" s="70">
        <v>0</v>
      </c>
      <c r="Q27" s="123">
        <v>0</v>
      </c>
      <c r="R27" s="744">
        <v>0</v>
      </c>
      <c r="S27" s="652">
        <v>0</v>
      </c>
      <c r="T27" s="653">
        <v>0</v>
      </c>
      <c r="U27" s="565">
        <v>0</v>
      </c>
      <c r="V27" s="434" t="e">
        <f t="shared" si="2"/>
        <v>#DIV/0!</v>
      </c>
      <c r="W27" s="121"/>
      <c r="X27" s="121"/>
      <c r="Y27" s="121"/>
    </row>
    <row r="28" spans="1:25" ht="12.75">
      <c r="A28" s="20" t="s">
        <v>312</v>
      </c>
      <c r="I28" s="1">
        <v>111</v>
      </c>
      <c r="J28" s="41">
        <v>3291</v>
      </c>
      <c r="K28" s="41" t="s">
        <v>461</v>
      </c>
      <c r="L28" s="41"/>
      <c r="M28" s="42"/>
      <c r="N28" s="42">
        <v>23762</v>
      </c>
      <c r="O28" s="42">
        <v>0</v>
      </c>
      <c r="P28" s="70">
        <v>0</v>
      </c>
      <c r="Q28" s="123">
        <v>0</v>
      </c>
      <c r="R28" s="744">
        <v>0</v>
      </c>
      <c r="S28" s="652">
        <v>0</v>
      </c>
      <c r="T28" s="653">
        <v>0</v>
      </c>
      <c r="U28" s="565">
        <v>0</v>
      </c>
      <c r="V28" s="434" t="e">
        <f t="shared" si="2"/>
        <v>#DIV/0!</v>
      </c>
      <c r="W28" s="121"/>
      <c r="X28" s="121"/>
      <c r="Y28" s="121"/>
    </row>
    <row r="29" spans="1:25" ht="12.75">
      <c r="A29" s="20" t="s">
        <v>312</v>
      </c>
      <c r="I29" s="1">
        <v>111</v>
      </c>
      <c r="J29" s="41">
        <v>3291</v>
      </c>
      <c r="K29" s="41" t="s">
        <v>462</v>
      </c>
      <c r="L29" s="41"/>
      <c r="M29" s="42"/>
      <c r="N29" s="42">
        <v>6543</v>
      </c>
      <c r="O29" s="42">
        <v>0</v>
      </c>
      <c r="P29" s="70">
        <v>0</v>
      </c>
      <c r="Q29" s="123">
        <v>0</v>
      </c>
      <c r="R29" s="744">
        <v>0</v>
      </c>
      <c r="S29" s="652">
        <v>0</v>
      </c>
      <c r="T29" s="653">
        <v>0</v>
      </c>
      <c r="U29" s="565">
        <v>0</v>
      </c>
      <c r="V29" s="434" t="e">
        <f t="shared" si="2"/>
        <v>#DIV/0!</v>
      </c>
      <c r="W29" s="121"/>
      <c r="X29" s="121"/>
      <c r="Y29" s="121"/>
    </row>
    <row r="30" spans="1:25" ht="12.75">
      <c r="A30" s="20" t="s">
        <v>312</v>
      </c>
      <c r="E30" s="1">
        <v>4</v>
      </c>
      <c r="I30" s="1">
        <v>111</v>
      </c>
      <c r="J30" s="41">
        <v>3291</v>
      </c>
      <c r="K30" s="41" t="s">
        <v>480</v>
      </c>
      <c r="L30" s="41"/>
      <c r="M30" s="42"/>
      <c r="N30" s="42">
        <v>0</v>
      </c>
      <c r="O30" s="42">
        <v>0</v>
      </c>
      <c r="P30" s="70">
        <v>32765</v>
      </c>
      <c r="Q30" s="123">
        <v>0</v>
      </c>
      <c r="R30" s="744">
        <v>31609</v>
      </c>
      <c r="S30" s="652">
        <v>33000</v>
      </c>
      <c r="T30" s="653">
        <v>33000</v>
      </c>
      <c r="U30" s="565">
        <v>30947</v>
      </c>
      <c r="V30" s="434">
        <f t="shared" si="2"/>
        <v>0.9377878787878788</v>
      </c>
      <c r="W30" s="121"/>
      <c r="X30" s="121"/>
      <c r="Y30" s="121"/>
    </row>
    <row r="31" spans="1:25" ht="12.75">
      <c r="A31" s="20" t="s">
        <v>312</v>
      </c>
      <c r="I31" s="1">
        <v>111</v>
      </c>
      <c r="J31" s="41">
        <v>3291</v>
      </c>
      <c r="K31" s="41" t="s">
        <v>487</v>
      </c>
      <c r="L31" s="41"/>
      <c r="M31" s="42"/>
      <c r="N31" s="42">
        <v>0</v>
      </c>
      <c r="O31" s="42">
        <v>0</v>
      </c>
      <c r="P31" s="70">
        <v>0</v>
      </c>
      <c r="Q31" s="123">
        <v>0</v>
      </c>
      <c r="R31" s="744">
        <v>0</v>
      </c>
      <c r="S31" s="652">
        <v>50000</v>
      </c>
      <c r="T31" s="653">
        <v>50000</v>
      </c>
      <c r="U31" s="565">
        <v>0</v>
      </c>
      <c r="V31" s="434">
        <f t="shared" si="2"/>
        <v>0</v>
      </c>
      <c r="W31" s="121"/>
      <c r="X31" s="121"/>
      <c r="Y31" s="121"/>
    </row>
    <row r="32" spans="1:25" ht="13.5" thickBot="1">
      <c r="A32" s="20" t="s">
        <v>312</v>
      </c>
      <c r="E32" s="1">
        <v>4</v>
      </c>
      <c r="I32" s="1">
        <v>111</v>
      </c>
      <c r="J32" s="44">
        <v>3293</v>
      </c>
      <c r="K32" s="44" t="s">
        <v>174</v>
      </c>
      <c r="L32" s="44"/>
      <c r="M32" s="45">
        <v>49125</v>
      </c>
      <c r="N32" s="45">
        <v>21011</v>
      </c>
      <c r="O32" s="45">
        <v>32000</v>
      </c>
      <c r="P32" s="71">
        <v>32000</v>
      </c>
      <c r="Q32" s="124">
        <v>32000</v>
      </c>
      <c r="R32" s="745">
        <v>2745</v>
      </c>
      <c r="S32" s="654">
        <v>32000</v>
      </c>
      <c r="T32" s="655">
        <v>32000</v>
      </c>
      <c r="U32" s="566">
        <v>0</v>
      </c>
      <c r="V32" s="435">
        <f t="shared" si="2"/>
        <v>0</v>
      </c>
      <c r="W32" s="121">
        <f>P32/O32*100</f>
        <v>100</v>
      </c>
      <c r="X32" s="121">
        <f>Q32/P32*100</f>
        <v>100</v>
      </c>
      <c r="Y32" s="121">
        <f>S32/Q32*100</f>
        <v>100</v>
      </c>
    </row>
    <row r="33" spans="1:25" ht="12.75" hidden="1">
      <c r="A33" s="20" t="s">
        <v>312</v>
      </c>
      <c r="I33" s="1">
        <v>111</v>
      </c>
      <c r="J33" s="51">
        <v>3293</v>
      </c>
      <c r="K33" s="397" t="s">
        <v>490</v>
      </c>
      <c r="L33" s="57"/>
      <c r="M33" s="52"/>
      <c r="N33" s="52">
        <v>0</v>
      </c>
      <c r="O33" s="52">
        <v>0</v>
      </c>
      <c r="P33" s="55">
        <v>0</v>
      </c>
      <c r="Q33" s="168">
        <v>0</v>
      </c>
      <c r="R33" s="746">
        <v>60000</v>
      </c>
      <c r="S33" s="656">
        <v>60000</v>
      </c>
      <c r="T33" s="657">
        <v>60000</v>
      </c>
      <c r="U33" s="567">
        <v>0</v>
      </c>
      <c r="V33" s="436">
        <v>0</v>
      </c>
      <c r="W33" s="125"/>
      <c r="X33" s="125"/>
      <c r="Y33" s="125"/>
    </row>
    <row r="34" spans="1:25" ht="12.75" hidden="1">
      <c r="A34" s="20" t="s">
        <v>312</v>
      </c>
      <c r="E34" s="1">
        <v>4</v>
      </c>
      <c r="I34" s="1">
        <v>111</v>
      </c>
      <c r="J34" s="24">
        <v>3299</v>
      </c>
      <c r="K34" s="30" t="s">
        <v>345</v>
      </c>
      <c r="L34" s="29"/>
      <c r="M34" s="25"/>
      <c r="N34" s="25">
        <v>0</v>
      </c>
      <c r="O34" s="25">
        <v>0</v>
      </c>
      <c r="P34" s="28">
        <v>0</v>
      </c>
      <c r="Q34" s="123">
        <v>0</v>
      </c>
      <c r="R34" s="651">
        <v>0</v>
      </c>
      <c r="S34" s="648">
        <v>0</v>
      </c>
      <c r="T34" s="649">
        <v>0</v>
      </c>
      <c r="U34" s="565">
        <v>0</v>
      </c>
      <c r="V34" s="437">
        <v>0</v>
      </c>
      <c r="W34" s="125"/>
      <c r="X34" s="125"/>
      <c r="Y34" s="125"/>
    </row>
    <row r="35" spans="1:25" ht="12.75" hidden="1">
      <c r="A35" s="20" t="s">
        <v>312</v>
      </c>
      <c r="D35" s="1">
        <v>4</v>
      </c>
      <c r="I35" s="1">
        <v>111</v>
      </c>
      <c r="J35" s="232">
        <v>38</v>
      </c>
      <c r="K35" s="233" t="s">
        <v>482</v>
      </c>
      <c r="L35" s="234"/>
      <c r="M35" s="229"/>
      <c r="N35" s="229">
        <f>N36</f>
        <v>0</v>
      </c>
      <c r="O35" s="229">
        <f aca="true" t="shared" si="3" ref="O35:V35">O36</f>
        <v>0</v>
      </c>
      <c r="P35" s="229">
        <f t="shared" si="3"/>
        <v>0</v>
      </c>
      <c r="Q35" s="229">
        <f t="shared" si="3"/>
        <v>0</v>
      </c>
      <c r="R35" s="658">
        <f t="shared" si="3"/>
        <v>0</v>
      </c>
      <c r="S35" s="658">
        <f t="shared" si="3"/>
        <v>0</v>
      </c>
      <c r="T35" s="659">
        <f t="shared" si="3"/>
        <v>0</v>
      </c>
      <c r="U35" s="241">
        <f t="shared" si="3"/>
        <v>0</v>
      </c>
      <c r="V35" s="438">
        <f t="shared" si="3"/>
        <v>0</v>
      </c>
      <c r="W35" s="125"/>
      <c r="X35" s="125"/>
      <c r="Y35" s="125"/>
    </row>
    <row r="36" spans="1:25" ht="13.5" hidden="1" thickBot="1">
      <c r="A36" s="20" t="s">
        <v>312</v>
      </c>
      <c r="E36" s="1">
        <v>4</v>
      </c>
      <c r="I36" s="1">
        <v>111</v>
      </c>
      <c r="J36" s="44">
        <v>3811</v>
      </c>
      <c r="K36" s="46" t="s">
        <v>481</v>
      </c>
      <c r="L36" s="47"/>
      <c r="M36" s="45"/>
      <c r="N36" s="45">
        <v>0</v>
      </c>
      <c r="O36" s="45">
        <v>0</v>
      </c>
      <c r="P36" s="71">
        <v>0</v>
      </c>
      <c r="Q36" s="124">
        <v>0</v>
      </c>
      <c r="R36" s="745">
        <v>0</v>
      </c>
      <c r="S36" s="654">
        <v>0</v>
      </c>
      <c r="T36" s="655">
        <v>0</v>
      </c>
      <c r="U36" s="566">
        <v>0</v>
      </c>
      <c r="V36" s="439">
        <v>0</v>
      </c>
      <c r="W36" s="125"/>
      <c r="X36" s="125"/>
      <c r="Y36" s="125"/>
    </row>
    <row r="37" spans="10:25" ht="12.75">
      <c r="J37" s="48"/>
      <c r="K37" s="126" t="s">
        <v>253</v>
      </c>
      <c r="L37" s="126"/>
      <c r="M37" s="127">
        <f aca="true" t="shared" si="4" ref="M37:U37">M22</f>
        <v>323920</v>
      </c>
      <c r="N37" s="127">
        <f t="shared" si="4"/>
        <v>354356</v>
      </c>
      <c r="O37" s="127">
        <f t="shared" si="4"/>
        <v>372000</v>
      </c>
      <c r="P37" s="127">
        <f t="shared" si="4"/>
        <v>409965</v>
      </c>
      <c r="Q37" s="128">
        <f t="shared" si="4"/>
        <v>209000</v>
      </c>
      <c r="R37" s="660">
        <f>R22</f>
        <v>244084</v>
      </c>
      <c r="S37" s="660">
        <f t="shared" si="4"/>
        <v>325000</v>
      </c>
      <c r="T37" s="661">
        <f>T22</f>
        <v>325000</v>
      </c>
      <c r="U37" s="242">
        <f t="shared" si="4"/>
        <v>134311</v>
      </c>
      <c r="V37" s="440">
        <f>U37/S37</f>
        <v>0.4132646153846154</v>
      </c>
      <c r="W37" s="129"/>
      <c r="X37" s="129"/>
      <c r="Y37" s="129"/>
    </row>
    <row r="38" spans="10:25" s="56" customFormat="1" ht="12.75">
      <c r="J38" s="302"/>
      <c r="K38" s="303"/>
      <c r="L38" s="303"/>
      <c r="M38" s="304"/>
      <c r="N38" s="304"/>
      <c r="O38" s="304"/>
      <c r="P38" s="304"/>
      <c r="Q38" s="305"/>
      <c r="R38" s="662"/>
      <c r="S38" s="662"/>
      <c r="T38" s="663"/>
      <c r="U38" s="306"/>
      <c r="V38" s="441"/>
      <c r="W38" s="307"/>
      <c r="X38" s="307"/>
      <c r="Y38" s="307"/>
    </row>
    <row r="39" spans="10:25" ht="12.75" hidden="1">
      <c r="J39" s="114" t="s">
        <v>493</v>
      </c>
      <c r="K39" s="9" t="s">
        <v>130</v>
      </c>
      <c r="L39" s="9"/>
      <c r="M39" s="18"/>
      <c r="N39" s="9"/>
      <c r="O39" s="9"/>
      <c r="P39" s="114"/>
      <c r="Q39" s="9"/>
      <c r="R39" s="665"/>
      <c r="S39" s="664"/>
      <c r="T39" s="665"/>
      <c r="U39" s="568"/>
      <c r="V39" s="442"/>
      <c r="W39" s="131"/>
      <c r="X39" s="131"/>
      <c r="Y39" s="131"/>
    </row>
    <row r="40" spans="1:25" ht="12.75">
      <c r="A40" s="8" t="s">
        <v>313</v>
      </c>
      <c r="B40" s="8"/>
      <c r="C40" s="8"/>
      <c r="D40" s="8"/>
      <c r="E40" s="8"/>
      <c r="F40" s="8"/>
      <c r="G40" s="8"/>
      <c r="H40" s="8"/>
      <c r="I40" s="8"/>
      <c r="J40" s="8" t="s">
        <v>131</v>
      </c>
      <c r="K40" s="8" t="s">
        <v>130</v>
      </c>
      <c r="L40" s="8"/>
      <c r="M40" s="17"/>
      <c r="N40" s="17"/>
      <c r="O40" s="17"/>
      <c r="P40" s="132"/>
      <c r="Q40" s="133"/>
      <c r="R40" s="747"/>
      <c r="S40" s="666"/>
      <c r="T40" s="667"/>
      <c r="U40" s="198"/>
      <c r="V40" s="443"/>
      <c r="W40" s="134"/>
      <c r="X40" s="134"/>
      <c r="Y40" s="134"/>
    </row>
    <row r="41" spans="1:25" ht="12.75">
      <c r="A41" s="20" t="s">
        <v>313</v>
      </c>
      <c r="I41" s="1">
        <v>111</v>
      </c>
      <c r="J41" s="63">
        <v>3</v>
      </c>
      <c r="K41" s="63" t="s">
        <v>8</v>
      </c>
      <c r="L41" s="63"/>
      <c r="M41" s="75">
        <f aca="true" t="shared" si="5" ref="M41:U42">M42</f>
        <v>0</v>
      </c>
      <c r="N41" s="75">
        <f t="shared" si="5"/>
        <v>4174</v>
      </c>
      <c r="O41" s="75">
        <f t="shared" si="5"/>
        <v>60000</v>
      </c>
      <c r="P41" s="74">
        <f t="shared" si="5"/>
        <v>20000</v>
      </c>
      <c r="Q41" s="119">
        <f t="shared" si="5"/>
        <v>15000</v>
      </c>
      <c r="R41" s="650">
        <f t="shared" si="5"/>
        <v>2300</v>
      </c>
      <c r="S41" s="648">
        <f t="shared" si="5"/>
        <v>30000</v>
      </c>
      <c r="T41" s="649">
        <f t="shared" si="5"/>
        <v>30000</v>
      </c>
      <c r="U41" s="238">
        <f t="shared" si="5"/>
        <v>267</v>
      </c>
      <c r="V41" s="444">
        <f>U41/S41</f>
        <v>0.0089</v>
      </c>
      <c r="W41" s="121">
        <f aca="true" t="shared" si="6" ref="W41:X43">P41/O41*100</f>
        <v>33.33333333333333</v>
      </c>
      <c r="X41" s="121">
        <f t="shared" si="6"/>
        <v>75</v>
      </c>
      <c r="Y41" s="121">
        <f>S41/Q41*100</f>
        <v>200</v>
      </c>
    </row>
    <row r="42" spans="1:25" ht="12.75">
      <c r="A42" s="20" t="s">
        <v>313</v>
      </c>
      <c r="I42" s="1">
        <v>111</v>
      </c>
      <c r="J42" s="24">
        <v>32</v>
      </c>
      <c r="K42" s="30" t="s">
        <v>40</v>
      </c>
      <c r="L42" s="101"/>
      <c r="M42" s="25">
        <f t="shared" si="5"/>
        <v>0</v>
      </c>
      <c r="N42" s="25">
        <f t="shared" si="5"/>
        <v>4174</v>
      </c>
      <c r="O42" s="25">
        <f t="shared" si="5"/>
        <v>60000</v>
      </c>
      <c r="P42" s="28">
        <f t="shared" si="5"/>
        <v>20000</v>
      </c>
      <c r="Q42" s="123">
        <f t="shared" si="5"/>
        <v>15000</v>
      </c>
      <c r="R42" s="651">
        <f t="shared" si="5"/>
        <v>2300</v>
      </c>
      <c r="S42" s="648">
        <f t="shared" si="5"/>
        <v>30000</v>
      </c>
      <c r="T42" s="649">
        <f t="shared" si="5"/>
        <v>30000</v>
      </c>
      <c r="U42" s="565">
        <f t="shared" si="5"/>
        <v>267</v>
      </c>
      <c r="V42" s="444">
        <f>U42/S42</f>
        <v>0.0089</v>
      </c>
      <c r="W42" s="121">
        <f t="shared" si="6"/>
        <v>33.33333333333333</v>
      </c>
      <c r="X42" s="121">
        <f t="shared" si="6"/>
        <v>75</v>
      </c>
      <c r="Y42" s="121">
        <f>S42/Q42*100</f>
        <v>200</v>
      </c>
    </row>
    <row r="43" spans="1:25" ht="13.5" thickBot="1">
      <c r="A43" s="20" t="s">
        <v>313</v>
      </c>
      <c r="E43" s="1">
        <v>4</v>
      </c>
      <c r="I43" s="1">
        <v>111</v>
      </c>
      <c r="J43" s="44">
        <v>3291</v>
      </c>
      <c r="K43" s="44" t="s">
        <v>258</v>
      </c>
      <c r="L43" s="44"/>
      <c r="M43" s="45">
        <v>0</v>
      </c>
      <c r="N43" s="45">
        <v>4174</v>
      </c>
      <c r="O43" s="45">
        <v>60000</v>
      </c>
      <c r="P43" s="71">
        <v>20000</v>
      </c>
      <c r="Q43" s="124">
        <v>15000</v>
      </c>
      <c r="R43" s="745">
        <v>2300</v>
      </c>
      <c r="S43" s="654">
        <v>30000</v>
      </c>
      <c r="T43" s="655">
        <v>30000</v>
      </c>
      <c r="U43" s="566">
        <v>267</v>
      </c>
      <c r="V43" s="445">
        <f>U43/S43</f>
        <v>0.0089</v>
      </c>
      <c r="W43" s="121">
        <f t="shared" si="6"/>
        <v>33.33333333333333</v>
      </c>
      <c r="X43" s="121">
        <f t="shared" si="6"/>
        <v>75</v>
      </c>
      <c r="Y43" s="121">
        <f>S43/Q43*100</f>
        <v>200</v>
      </c>
    </row>
    <row r="44" spans="10:25" ht="12.75">
      <c r="J44" s="126"/>
      <c r="K44" s="126" t="s">
        <v>253</v>
      </c>
      <c r="L44" s="126"/>
      <c r="M44" s="127">
        <f aca="true" t="shared" si="7" ref="M44:U44">M41</f>
        <v>0</v>
      </c>
      <c r="N44" s="127">
        <f t="shared" si="7"/>
        <v>4174</v>
      </c>
      <c r="O44" s="127">
        <f t="shared" si="7"/>
        <v>60000</v>
      </c>
      <c r="P44" s="127">
        <f t="shared" si="7"/>
        <v>20000</v>
      </c>
      <c r="Q44" s="128">
        <f t="shared" si="7"/>
        <v>15000</v>
      </c>
      <c r="R44" s="660">
        <f>R41</f>
        <v>2300</v>
      </c>
      <c r="S44" s="668">
        <f t="shared" si="7"/>
        <v>30000</v>
      </c>
      <c r="T44" s="669">
        <f>T41</f>
        <v>30000</v>
      </c>
      <c r="U44" s="242">
        <f t="shared" si="7"/>
        <v>267</v>
      </c>
      <c r="V44" s="440">
        <f>U44/S44</f>
        <v>0.0089</v>
      </c>
      <c r="W44" s="135"/>
      <c r="X44" s="135"/>
      <c r="Y44" s="135"/>
    </row>
    <row r="45" spans="10:25" s="56" customFormat="1" ht="12.75">
      <c r="J45" s="303"/>
      <c r="K45" s="303"/>
      <c r="L45" s="303"/>
      <c r="M45" s="304"/>
      <c r="N45" s="304"/>
      <c r="O45" s="304"/>
      <c r="P45" s="304"/>
      <c r="Q45" s="305"/>
      <c r="R45" s="662"/>
      <c r="S45" s="670"/>
      <c r="T45" s="671"/>
      <c r="U45" s="306"/>
      <c r="V45" s="441"/>
      <c r="W45" s="308"/>
      <c r="X45" s="308"/>
      <c r="Y45" s="308"/>
    </row>
    <row r="46" spans="1:25" ht="12.75" hidden="1">
      <c r="A46" s="20" t="s">
        <v>303</v>
      </c>
      <c r="B46" s="20"/>
      <c r="C46" s="20"/>
      <c r="D46" s="20"/>
      <c r="E46" s="20"/>
      <c r="F46" s="20"/>
      <c r="G46" s="20"/>
      <c r="H46" s="20"/>
      <c r="I46" s="20"/>
      <c r="J46" s="114" t="s">
        <v>494</v>
      </c>
      <c r="K46" s="9" t="s">
        <v>87</v>
      </c>
      <c r="L46" s="9"/>
      <c r="M46" s="18"/>
      <c r="N46" s="18"/>
      <c r="O46" s="18"/>
      <c r="P46" s="149"/>
      <c r="Q46" s="148"/>
      <c r="R46" s="748"/>
      <c r="S46" s="672"/>
      <c r="T46" s="673"/>
      <c r="U46" s="245"/>
      <c r="V46" s="446"/>
      <c r="W46" s="138"/>
      <c r="X46" s="138"/>
      <c r="Y46" s="138"/>
    </row>
    <row r="47" spans="1:25" ht="12.75">
      <c r="A47" s="312" t="s">
        <v>519</v>
      </c>
      <c r="B47" s="8"/>
      <c r="C47" s="8"/>
      <c r="D47" s="8"/>
      <c r="E47" s="8"/>
      <c r="F47" s="8"/>
      <c r="G47" s="8"/>
      <c r="H47" s="8"/>
      <c r="I47" s="8"/>
      <c r="J47" s="8" t="s">
        <v>88</v>
      </c>
      <c r="K47" s="8" t="s">
        <v>89</v>
      </c>
      <c r="L47" s="8"/>
      <c r="M47" s="17"/>
      <c r="N47" s="17"/>
      <c r="O47" s="17"/>
      <c r="P47" s="132"/>
      <c r="Q47" s="133"/>
      <c r="R47" s="747"/>
      <c r="S47" s="666"/>
      <c r="T47" s="667"/>
      <c r="U47" s="198"/>
      <c r="V47" s="443"/>
      <c r="W47" s="134"/>
      <c r="X47" s="134"/>
      <c r="Y47" s="134"/>
    </row>
    <row r="48" spans="1:25" ht="12.75">
      <c r="A48" s="309" t="s">
        <v>519</v>
      </c>
      <c r="I48" s="1">
        <v>111</v>
      </c>
      <c r="J48" s="63">
        <v>3</v>
      </c>
      <c r="K48" s="63" t="s">
        <v>8</v>
      </c>
      <c r="L48" s="63"/>
      <c r="M48" s="75">
        <f aca="true" t="shared" si="8" ref="M48:U49">M49</f>
        <v>22000</v>
      </c>
      <c r="N48" s="75">
        <f t="shared" si="8"/>
        <v>34005</v>
      </c>
      <c r="O48" s="74">
        <f t="shared" si="8"/>
        <v>40000</v>
      </c>
      <c r="P48" s="74">
        <f t="shared" si="8"/>
        <v>40000</v>
      </c>
      <c r="Q48" s="119">
        <f t="shared" si="8"/>
        <v>34000</v>
      </c>
      <c r="R48" s="650">
        <f t="shared" si="8"/>
        <v>13359</v>
      </c>
      <c r="S48" s="648">
        <f t="shared" si="8"/>
        <v>40000</v>
      </c>
      <c r="T48" s="649">
        <f t="shared" si="8"/>
        <v>40000</v>
      </c>
      <c r="U48" s="238">
        <f t="shared" si="8"/>
        <v>0</v>
      </c>
      <c r="V48" s="444">
        <f>U48/S48</f>
        <v>0</v>
      </c>
      <c r="W48" s="121">
        <f aca="true" t="shared" si="9" ref="W48:X50">P48/O48*100</f>
        <v>100</v>
      </c>
      <c r="X48" s="121">
        <f t="shared" si="9"/>
        <v>85</v>
      </c>
      <c r="Y48" s="121">
        <f>S48/Q48*100</f>
        <v>117.64705882352942</v>
      </c>
    </row>
    <row r="49" spans="1:25" ht="12.75">
      <c r="A49" s="309" t="s">
        <v>519</v>
      </c>
      <c r="I49" s="1">
        <v>111</v>
      </c>
      <c r="J49" s="24">
        <v>38</v>
      </c>
      <c r="K49" s="24" t="s">
        <v>51</v>
      </c>
      <c r="L49" s="24"/>
      <c r="M49" s="25">
        <f t="shared" si="8"/>
        <v>22000</v>
      </c>
      <c r="N49" s="25">
        <f t="shared" si="8"/>
        <v>34005</v>
      </c>
      <c r="O49" s="28">
        <f t="shared" si="8"/>
        <v>40000</v>
      </c>
      <c r="P49" s="28">
        <f t="shared" si="8"/>
        <v>40000</v>
      </c>
      <c r="Q49" s="123">
        <f t="shared" si="8"/>
        <v>34000</v>
      </c>
      <c r="R49" s="651">
        <f t="shared" si="8"/>
        <v>13359</v>
      </c>
      <c r="S49" s="648">
        <f t="shared" si="8"/>
        <v>40000</v>
      </c>
      <c r="T49" s="649">
        <f t="shared" si="8"/>
        <v>40000</v>
      </c>
      <c r="U49" s="565">
        <f t="shared" si="8"/>
        <v>0</v>
      </c>
      <c r="V49" s="444">
        <f>U49/S49</f>
        <v>0</v>
      </c>
      <c r="W49" s="121">
        <f t="shared" si="9"/>
        <v>100</v>
      </c>
      <c r="X49" s="121">
        <f t="shared" si="9"/>
        <v>85</v>
      </c>
      <c r="Y49" s="121">
        <f>S49/Q49*100</f>
        <v>117.64705882352942</v>
      </c>
    </row>
    <row r="50" spans="1:25" ht="13.5" thickBot="1">
      <c r="A50" s="309" t="s">
        <v>519</v>
      </c>
      <c r="B50" s="1">
        <v>1</v>
      </c>
      <c r="C50" s="1">
        <v>2</v>
      </c>
      <c r="E50" s="1">
        <v>4</v>
      </c>
      <c r="I50" s="1">
        <v>111</v>
      </c>
      <c r="J50" s="44">
        <v>381</v>
      </c>
      <c r="K50" s="46" t="s">
        <v>52</v>
      </c>
      <c r="L50" s="47"/>
      <c r="M50" s="45">
        <v>22000</v>
      </c>
      <c r="N50" s="45">
        <v>34005</v>
      </c>
      <c r="O50" s="71">
        <v>40000</v>
      </c>
      <c r="P50" s="71">
        <v>40000</v>
      </c>
      <c r="Q50" s="124">
        <v>34000</v>
      </c>
      <c r="R50" s="745">
        <v>13359</v>
      </c>
      <c r="S50" s="654">
        <v>40000</v>
      </c>
      <c r="T50" s="655">
        <v>40000</v>
      </c>
      <c r="U50" s="566">
        <v>0</v>
      </c>
      <c r="V50" s="445">
        <f>U50/S50</f>
        <v>0</v>
      </c>
      <c r="W50" s="121">
        <f t="shared" si="9"/>
        <v>100</v>
      </c>
      <c r="X50" s="121">
        <f t="shared" si="9"/>
        <v>85</v>
      </c>
      <c r="Y50" s="121">
        <f>S50/Q50*100</f>
        <v>117.64705882352942</v>
      </c>
    </row>
    <row r="51" spans="10:25" ht="12.75">
      <c r="J51" s="126"/>
      <c r="K51" s="126" t="s">
        <v>253</v>
      </c>
      <c r="L51" s="126"/>
      <c r="M51" s="127">
        <f aca="true" t="shared" si="10" ref="M51:S51">M48</f>
        <v>22000</v>
      </c>
      <c r="N51" s="127">
        <f t="shared" si="10"/>
        <v>34005</v>
      </c>
      <c r="O51" s="127">
        <f t="shared" si="10"/>
        <v>40000</v>
      </c>
      <c r="P51" s="127">
        <f t="shared" si="10"/>
        <v>40000</v>
      </c>
      <c r="Q51" s="128">
        <f>Q48</f>
        <v>34000</v>
      </c>
      <c r="R51" s="660">
        <f>R48</f>
        <v>13359</v>
      </c>
      <c r="S51" s="668">
        <f t="shared" si="10"/>
        <v>40000</v>
      </c>
      <c r="T51" s="669">
        <f>T48</f>
        <v>40000</v>
      </c>
      <c r="U51" s="242">
        <f>U48</f>
        <v>0</v>
      </c>
      <c r="V51" s="440">
        <f>U51/S51</f>
        <v>0</v>
      </c>
      <c r="W51" s="135"/>
      <c r="X51" s="135"/>
      <c r="Y51" s="135"/>
    </row>
    <row r="52" spans="10:25" ht="12.75">
      <c r="J52" s="130"/>
      <c r="K52" s="130"/>
      <c r="L52" s="130"/>
      <c r="M52" s="102"/>
      <c r="N52" s="102"/>
      <c r="O52" s="102"/>
      <c r="P52" s="102"/>
      <c r="Q52" s="136"/>
      <c r="R52" s="727"/>
      <c r="S52" s="674"/>
      <c r="T52" s="675"/>
      <c r="U52" s="243"/>
      <c r="V52" s="188"/>
      <c r="W52" s="237"/>
      <c r="X52" s="237"/>
      <c r="Y52" s="237"/>
    </row>
    <row r="53" spans="1:25" ht="12.75" hidden="1">
      <c r="A53" s="20" t="s">
        <v>304</v>
      </c>
      <c r="B53" s="20"/>
      <c r="C53" s="20"/>
      <c r="D53" s="20"/>
      <c r="E53" s="20"/>
      <c r="F53" s="20"/>
      <c r="G53" s="20"/>
      <c r="H53" s="20"/>
      <c r="I53" s="20"/>
      <c r="J53" s="114"/>
      <c r="K53" s="9" t="s">
        <v>496</v>
      </c>
      <c r="L53" s="9"/>
      <c r="M53" s="18"/>
      <c r="N53" s="9"/>
      <c r="O53" s="9"/>
      <c r="P53" s="114"/>
      <c r="Q53" s="9"/>
      <c r="R53" s="665"/>
      <c r="S53" s="664"/>
      <c r="T53" s="665"/>
      <c r="U53" s="568"/>
      <c r="V53" s="442"/>
      <c r="W53" s="138"/>
      <c r="X53" s="138"/>
      <c r="Y53" s="138"/>
    </row>
    <row r="54" spans="1:25" ht="12.75">
      <c r="A54" s="312" t="s">
        <v>551</v>
      </c>
      <c r="B54" s="8"/>
      <c r="C54" s="8"/>
      <c r="D54" s="8"/>
      <c r="E54" s="8"/>
      <c r="F54" s="8"/>
      <c r="G54" s="8"/>
      <c r="H54" s="8"/>
      <c r="I54" s="8"/>
      <c r="J54" s="8" t="s">
        <v>88</v>
      </c>
      <c r="K54" s="8" t="s">
        <v>132</v>
      </c>
      <c r="L54" s="8"/>
      <c r="M54" s="17"/>
      <c r="N54" s="17"/>
      <c r="O54" s="17"/>
      <c r="P54" s="132"/>
      <c r="Q54" s="133"/>
      <c r="R54" s="747"/>
      <c r="S54" s="666"/>
      <c r="T54" s="667"/>
      <c r="U54" s="198"/>
      <c r="V54" s="443"/>
      <c r="W54" s="134"/>
      <c r="X54" s="134"/>
      <c r="Y54" s="134"/>
    </row>
    <row r="55" spans="1:25" ht="12.75">
      <c r="A55" s="309" t="s">
        <v>551</v>
      </c>
      <c r="B55" s="20"/>
      <c r="C55" s="20"/>
      <c r="D55" s="20"/>
      <c r="E55" s="20"/>
      <c r="F55" s="20"/>
      <c r="G55" s="20"/>
      <c r="H55" s="20"/>
      <c r="I55" s="20">
        <v>111</v>
      </c>
      <c r="J55" s="99">
        <v>3</v>
      </c>
      <c r="K55" s="99" t="s">
        <v>8</v>
      </c>
      <c r="L55" s="99"/>
      <c r="M55" s="74">
        <f aca="true" t="shared" si="11" ref="M55:S55">M56+M60</f>
        <v>51000</v>
      </c>
      <c r="N55" s="74">
        <f t="shared" si="11"/>
        <v>82126</v>
      </c>
      <c r="O55" s="74">
        <f>O56+O60</f>
        <v>87300</v>
      </c>
      <c r="P55" s="74">
        <f t="shared" si="11"/>
        <v>82300</v>
      </c>
      <c r="Q55" s="119">
        <f>Q56+Q60</f>
        <v>105500</v>
      </c>
      <c r="R55" s="650">
        <f>R56+R60</f>
        <v>8311</v>
      </c>
      <c r="S55" s="648">
        <f t="shared" si="11"/>
        <v>82300</v>
      </c>
      <c r="T55" s="649">
        <f>T56+T60</f>
        <v>82300</v>
      </c>
      <c r="U55" s="238">
        <f>U56+U60</f>
        <v>16892</v>
      </c>
      <c r="V55" s="444">
        <f>U55/S55</f>
        <v>0.20524908869987848</v>
      </c>
      <c r="W55" s="121">
        <f aca="true" t="shared" si="12" ref="W55:X57">P55/O55*100</f>
        <v>94.27262313860251</v>
      </c>
      <c r="X55" s="121">
        <f t="shared" si="12"/>
        <v>128.18955042527338</v>
      </c>
      <c r="Y55" s="121">
        <f>S55/Q55*100</f>
        <v>78.00947867298578</v>
      </c>
    </row>
    <row r="56" spans="1:25" ht="12.75">
      <c r="A56" s="309" t="s">
        <v>551</v>
      </c>
      <c r="B56" s="20"/>
      <c r="C56" s="20"/>
      <c r="D56" s="20"/>
      <c r="E56" s="20"/>
      <c r="F56" s="20"/>
      <c r="G56" s="20"/>
      <c r="H56" s="20"/>
      <c r="I56" s="20">
        <v>111</v>
      </c>
      <c r="J56" s="24">
        <v>32</v>
      </c>
      <c r="K56" s="30" t="s">
        <v>40</v>
      </c>
      <c r="L56" s="29"/>
      <c r="M56" s="28">
        <f>M57+M59</f>
        <v>0</v>
      </c>
      <c r="N56" s="28">
        <f>N57+N59+N58</f>
        <v>67126</v>
      </c>
      <c r="O56" s="28">
        <f>O57+O59</f>
        <v>47300</v>
      </c>
      <c r="P56" s="28">
        <f>P57+P59+P58</f>
        <v>33300</v>
      </c>
      <c r="Q56" s="123">
        <f>Q57+Q59</f>
        <v>53500</v>
      </c>
      <c r="R56" s="651">
        <f>R57+R59</f>
        <v>8311</v>
      </c>
      <c r="S56" s="648">
        <f>S57+S59</f>
        <v>33300</v>
      </c>
      <c r="T56" s="649">
        <f>T57+T59</f>
        <v>33300</v>
      </c>
      <c r="U56" s="565">
        <f>U57+U59</f>
        <v>16892</v>
      </c>
      <c r="V56" s="444">
        <f aca="true" t="shared" si="13" ref="V56:V64">U56/S56</f>
        <v>0.5072672672672672</v>
      </c>
      <c r="W56" s="121">
        <f t="shared" si="12"/>
        <v>70.40169133192389</v>
      </c>
      <c r="X56" s="121">
        <f t="shared" si="12"/>
        <v>160.66066066066068</v>
      </c>
      <c r="Y56" s="121">
        <f>S56/Q56*100</f>
        <v>62.24299065420561</v>
      </c>
    </row>
    <row r="57" spans="1:25" ht="12.75">
      <c r="A57" s="309" t="s">
        <v>551</v>
      </c>
      <c r="B57" s="20"/>
      <c r="C57" s="20"/>
      <c r="D57" s="20"/>
      <c r="E57" s="20">
        <v>4</v>
      </c>
      <c r="F57" s="20"/>
      <c r="G57" s="20"/>
      <c r="H57" s="20"/>
      <c r="I57" s="20">
        <v>111</v>
      </c>
      <c r="J57" s="27">
        <v>3291</v>
      </c>
      <c r="K57" s="27" t="s">
        <v>243</v>
      </c>
      <c r="L57" s="27"/>
      <c r="M57" s="28">
        <v>0</v>
      </c>
      <c r="N57" s="28">
        <v>33426</v>
      </c>
      <c r="O57" s="28">
        <v>33300</v>
      </c>
      <c r="P57" s="28">
        <v>33300</v>
      </c>
      <c r="Q57" s="123">
        <v>33500</v>
      </c>
      <c r="R57" s="651">
        <v>8311</v>
      </c>
      <c r="S57" s="648">
        <v>33300</v>
      </c>
      <c r="T57" s="649">
        <v>33300</v>
      </c>
      <c r="U57" s="565">
        <v>16892</v>
      </c>
      <c r="V57" s="444">
        <f t="shared" si="13"/>
        <v>0.5072672672672672</v>
      </c>
      <c r="W57" s="121">
        <f t="shared" si="12"/>
        <v>100</v>
      </c>
      <c r="X57" s="121">
        <f t="shared" si="12"/>
        <v>100.60060060060061</v>
      </c>
      <c r="Y57" s="121">
        <f>S57/Q57*100</f>
        <v>99.40298507462687</v>
      </c>
    </row>
    <row r="58" spans="1:25" ht="12.75">
      <c r="A58" s="309" t="s">
        <v>551</v>
      </c>
      <c r="B58" s="20"/>
      <c r="C58" s="20"/>
      <c r="D58" s="20"/>
      <c r="E58" s="20"/>
      <c r="F58" s="20"/>
      <c r="G58" s="20"/>
      <c r="H58" s="20"/>
      <c r="I58" s="20">
        <v>111</v>
      </c>
      <c r="J58" s="27">
        <v>3291</v>
      </c>
      <c r="K58" s="27" t="s">
        <v>346</v>
      </c>
      <c r="L58" s="27"/>
      <c r="M58" s="28"/>
      <c r="N58" s="28">
        <v>0</v>
      </c>
      <c r="O58" s="28">
        <v>0</v>
      </c>
      <c r="P58" s="28">
        <v>0</v>
      </c>
      <c r="Q58" s="123">
        <v>0</v>
      </c>
      <c r="R58" s="651">
        <v>0</v>
      </c>
      <c r="S58" s="648">
        <v>0</v>
      </c>
      <c r="T58" s="649">
        <v>0</v>
      </c>
      <c r="U58" s="565">
        <v>0</v>
      </c>
      <c r="V58" s="444" t="e">
        <f t="shared" si="13"/>
        <v>#DIV/0!</v>
      </c>
      <c r="W58" s="121"/>
      <c r="X58" s="121"/>
      <c r="Y58" s="121"/>
    </row>
    <row r="59" spans="1:25" ht="12.75">
      <c r="A59" s="309" t="s">
        <v>551</v>
      </c>
      <c r="B59" s="20"/>
      <c r="C59" s="20"/>
      <c r="D59" s="20"/>
      <c r="E59" s="20">
        <v>4</v>
      </c>
      <c r="F59" s="20"/>
      <c r="G59" s="20"/>
      <c r="H59" s="20"/>
      <c r="I59" s="20">
        <v>111</v>
      </c>
      <c r="J59" s="27">
        <v>3221</v>
      </c>
      <c r="K59" s="27" t="s">
        <v>180</v>
      </c>
      <c r="L59" s="27"/>
      <c r="M59" s="28">
        <v>0</v>
      </c>
      <c r="N59" s="28">
        <v>33700</v>
      </c>
      <c r="O59" s="28">
        <v>14000</v>
      </c>
      <c r="P59" s="28">
        <v>0</v>
      </c>
      <c r="Q59" s="123">
        <v>20000</v>
      </c>
      <c r="R59" s="651">
        <v>0</v>
      </c>
      <c r="S59" s="648">
        <v>0</v>
      </c>
      <c r="T59" s="649">
        <v>0</v>
      </c>
      <c r="U59" s="565"/>
      <c r="V59" s="444" t="e">
        <f t="shared" si="13"/>
        <v>#DIV/0!</v>
      </c>
      <c r="W59" s="121">
        <f aca="true" t="shared" si="14" ref="W59:X65">P59/O59*100</f>
        <v>0</v>
      </c>
      <c r="X59" s="121" t="e">
        <f t="shared" si="14"/>
        <v>#DIV/0!</v>
      </c>
      <c r="Y59" s="121">
        <f aca="true" t="shared" si="15" ref="Y59:Y65">S59/Q59*100</f>
        <v>0</v>
      </c>
    </row>
    <row r="60" spans="1:25" ht="12.75">
      <c r="A60" s="309" t="s">
        <v>551</v>
      </c>
      <c r="I60" s="20">
        <v>111</v>
      </c>
      <c r="J60" s="24">
        <v>38</v>
      </c>
      <c r="K60" s="24" t="s">
        <v>51</v>
      </c>
      <c r="L60" s="24"/>
      <c r="M60" s="25">
        <f>M61</f>
        <v>51000</v>
      </c>
      <c r="N60" s="28">
        <f>N61+N62+N64</f>
        <v>15000</v>
      </c>
      <c r="O60" s="28">
        <f>O61+O62+O64+O63</f>
        <v>40000</v>
      </c>
      <c r="P60" s="28">
        <f>P61+P62+P64</f>
        <v>49000</v>
      </c>
      <c r="Q60" s="28">
        <f>Q61+Q62+Q64+Q63</f>
        <v>52000</v>
      </c>
      <c r="R60" s="649">
        <f>R61+R62+R64+R63</f>
        <v>0</v>
      </c>
      <c r="S60" s="648">
        <f>S61+S62+S64+S63</f>
        <v>49000</v>
      </c>
      <c r="T60" s="649">
        <f>T61+T62+T64+T63</f>
        <v>49000</v>
      </c>
      <c r="U60" s="564">
        <f>U61+U62+U64+U63</f>
        <v>0</v>
      </c>
      <c r="V60" s="444">
        <f t="shared" si="13"/>
        <v>0</v>
      </c>
      <c r="W60" s="121">
        <f t="shared" si="14"/>
        <v>122.50000000000001</v>
      </c>
      <c r="X60" s="121">
        <f t="shared" si="14"/>
        <v>106.12244897959184</v>
      </c>
      <c r="Y60" s="121">
        <f t="shared" si="15"/>
        <v>94.23076923076923</v>
      </c>
    </row>
    <row r="61" spans="1:25" ht="12.75">
      <c r="A61" s="309" t="s">
        <v>551</v>
      </c>
      <c r="B61" s="1">
        <v>1</v>
      </c>
      <c r="C61" s="1">
        <v>2</v>
      </c>
      <c r="E61" s="1">
        <v>4</v>
      </c>
      <c r="I61" s="20">
        <v>111</v>
      </c>
      <c r="J61" s="41">
        <v>3811</v>
      </c>
      <c r="K61" s="41" t="s">
        <v>199</v>
      </c>
      <c r="L61" s="41"/>
      <c r="M61" s="42">
        <v>51000</v>
      </c>
      <c r="N61" s="42">
        <v>0</v>
      </c>
      <c r="O61" s="42">
        <v>20000</v>
      </c>
      <c r="P61" s="70">
        <v>34000</v>
      </c>
      <c r="Q61" s="139">
        <v>20000</v>
      </c>
      <c r="R61" s="744">
        <v>0</v>
      </c>
      <c r="S61" s="652">
        <v>34000</v>
      </c>
      <c r="T61" s="653">
        <v>34000</v>
      </c>
      <c r="U61" s="569"/>
      <c r="V61" s="444">
        <f t="shared" si="13"/>
        <v>0</v>
      </c>
      <c r="W61" s="121">
        <f t="shared" si="14"/>
        <v>170</v>
      </c>
      <c r="X61" s="121">
        <f t="shared" si="14"/>
        <v>58.82352941176471</v>
      </c>
      <c r="Y61" s="121">
        <f t="shared" si="15"/>
        <v>170</v>
      </c>
    </row>
    <row r="62" spans="1:25" ht="12.75">
      <c r="A62" s="309" t="s">
        <v>551</v>
      </c>
      <c r="C62" s="1">
        <v>2</v>
      </c>
      <c r="I62" s="20">
        <v>111</v>
      </c>
      <c r="J62" s="24">
        <v>3811</v>
      </c>
      <c r="K62" s="24" t="s">
        <v>295</v>
      </c>
      <c r="L62" s="24"/>
      <c r="M62" s="25"/>
      <c r="N62" s="25">
        <v>5000</v>
      </c>
      <c r="O62" s="28">
        <v>5000</v>
      </c>
      <c r="P62" s="28">
        <v>0</v>
      </c>
      <c r="Q62" s="123">
        <v>10000</v>
      </c>
      <c r="R62" s="651">
        <v>0</v>
      </c>
      <c r="S62" s="648">
        <v>0</v>
      </c>
      <c r="T62" s="649">
        <v>0</v>
      </c>
      <c r="U62" s="565"/>
      <c r="V62" s="444" t="e">
        <f t="shared" si="13"/>
        <v>#DIV/0!</v>
      </c>
      <c r="W62" s="121">
        <f t="shared" si="14"/>
        <v>0</v>
      </c>
      <c r="X62" s="121" t="e">
        <f t="shared" si="14"/>
        <v>#DIV/0!</v>
      </c>
      <c r="Y62" s="121">
        <f t="shared" si="15"/>
        <v>0</v>
      </c>
    </row>
    <row r="63" spans="1:25" ht="12.75">
      <c r="A63" s="309" t="s">
        <v>551</v>
      </c>
      <c r="I63" s="20"/>
      <c r="J63" s="41">
        <v>3811</v>
      </c>
      <c r="K63" s="24" t="s">
        <v>423</v>
      </c>
      <c r="L63" s="41"/>
      <c r="M63" s="42"/>
      <c r="N63" s="42">
        <v>0</v>
      </c>
      <c r="O63" s="70">
        <v>5000</v>
      </c>
      <c r="P63" s="70">
        <v>0</v>
      </c>
      <c r="Q63" s="139">
        <v>7000</v>
      </c>
      <c r="R63" s="744">
        <v>0</v>
      </c>
      <c r="S63" s="652">
        <v>0</v>
      </c>
      <c r="T63" s="653">
        <v>0</v>
      </c>
      <c r="U63" s="569"/>
      <c r="V63" s="444" t="e">
        <f t="shared" si="13"/>
        <v>#DIV/0!</v>
      </c>
      <c r="W63" s="121">
        <f t="shared" si="14"/>
        <v>0</v>
      </c>
      <c r="X63" s="121" t="e">
        <f t="shared" si="14"/>
        <v>#DIV/0!</v>
      </c>
      <c r="Y63" s="121">
        <f t="shared" si="15"/>
        <v>0</v>
      </c>
    </row>
    <row r="64" spans="1:25" ht="13.5" thickBot="1">
      <c r="A64" s="309" t="s">
        <v>551</v>
      </c>
      <c r="C64" s="1">
        <v>2</v>
      </c>
      <c r="I64" s="20">
        <v>111</v>
      </c>
      <c r="J64" s="44">
        <v>3811</v>
      </c>
      <c r="K64" s="44" t="s">
        <v>296</v>
      </c>
      <c r="L64" s="44"/>
      <c r="M64" s="45"/>
      <c r="N64" s="45">
        <v>10000</v>
      </c>
      <c r="O64" s="71">
        <v>10000</v>
      </c>
      <c r="P64" s="71">
        <v>15000</v>
      </c>
      <c r="Q64" s="124">
        <v>15000</v>
      </c>
      <c r="R64" s="745">
        <v>0</v>
      </c>
      <c r="S64" s="654">
        <v>15000</v>
      </c>
      <c r="T64" s="655">
        <v>15000</v>
      </c>
      <c r="U64" s="566"/>
      <c r="V64" s="445">
        <f t="shared" si="13"/>
        <v>0</v>
      </c>
      <c r="W64" s="121">
        <f t="shared" si="14"/>
        <v>150</v>
      </c>
      <c r="X64" s="121">
        <f t="shared" si="14"/>
        <v>100</v>
      </c>
      <c r="Y64" s="121">
        <f t="shared" si="15"/>
        <v>100</v>
      </c>
    </row>
    <row r="65" spans="10:25" ht="13.5" thickBot="1">
      <c r="J65" s="140"/>
      <c r="K65" s="140" t="s">
        <v>253</v>
      </c>
      <c r="L65" s="140"/>
      <c r="M65" s="141">
        <f aca="true" t="shared" si="16" ref="M65:S65">M55</f>
        <v>51000</v>
      </c>
      <c r="N65" s="141">
        <f t="shared" si="16"/>
        <v>82126</v>
      </c>
      <c r="O65" s="141">
        <f t="shared" si="16"/>
        <v>87300</v>
      </c>
      <c r="P65" s="141">
        <f t="shared" si="16"/>
        <v>82300</v>
      </c>
      <c r="Q65" s="128">
        <f>Q55</f>
        <v>105500</v>
      </c>
      <c r="R65" s="749">
        <f>R55</f>
        <v>8311</v>
      </c>
      <c r="S65" s="676">
        <f t="shared" si="16"/>
        <v>82300</v>
      </c>
      <c r="T65" s="677">
        <f>T55</f>
        <v>82300</v>
      </c>
      <c r="U65" s="242">
        <f>U55</f>
        <v>16892</v>
      </c>
      <c r="V65" s="440">
        <f>U65/S65</f>
        <v>0.20524908869987848</v>
      </c>
      <c r="W65" s="121">
        <f t="shared" si="14"/>
        <v>94.27262313860251</v>
      </c>
      <c r="X65" s="121">
        <f t="shared" si="14"/>
        <v>128.18955042527338</v>
      </c>
      <c r="Y65" s="121">
        <f t="shared" si="15"/>
        <v>78.00947867298578</v>
      </c>
    </row>
    <row r="66" spans="10:25" ht="13.5" thickBot="1">
      <c r="J66" s="270"/>
      <c r="K66" s="270" t="s">
        <v>254</v>
      </c>
      <c r="L66" s="270"/>
      <c r="M66" s="271">
        <f aca="true" t="shared" si="17" ref="M66:U66">M37+M44+M51+M65</f>
        <v>396920</v>
      </c>
      <c r="N66" s="271">
        <f t="shared" si="17"/>
        <v>474661</v>
      </c>
      <c r="O66" s="271">
        <f t="shared" si="17"/>
        <v>559300</v>
      </c>
      <c r="P66" s="271">
        <f t="shared" si="17"/>
        <v>552265</v>
      </c>
      <c r="Q66" s="271">
        <f t="shared" si="17"/>
        <v>363500</v>
      </c>
      <c r="R66" s="678">
        <f t="shared" si="17"/>
        <v>268054</v>
      </c>
      <c r="S66" s="678">
        <f t="shared" si="17"/>
        <v>477300</v>
      </c>
      <c r="T66" s="679">
        <f t="shared" si="17"/>
        <v>477300</v>
      </c>
      <c r="U66" s="272">
        <f t="shared" si="17"/>
        <v>151470</v>
      </c>
      <c r="V66" s="447">
        <f>U66/S66</f>
        <v>0.3173475801382778</v>
      </c>
      <c r="W66" s="142"/>
      <c r="X66" s="142"/>
      <c r="Y66" s="142"/>
    </row>
    <row r="67" spans="10:25" ht="13.5" thickTop="1">
      <c r="J67" s="130"/>
      <c r="K67" s="130"/>
      <c r="L67" s="130"/>
      <c r="M67" s="102"/>
      <c r="N67" s="244"/>
      <c r="O67" s="244"/>
      <c r="P67" s="244"/>
      <c r="Q67" s="244"/>
      <c r="R67" s="674"/>
      <c r="S67" s="674"/>
      <c r="T67" s="675"/>
      <c r="U67" s="244"/>
      <c r="V67" s="448"/>
      <c r="W67" s="181"/>
      <c r="X67" s="181"/>
      <c r="Y67" s="181"/>
    </row>
    <row r="68" spans="1:25" ht="12.75">
      <c r="A68" s="264"/>
      <c r="B68" s="265"/>
      <c r="C68" s="265"/>
      <c r="D68" s="265"/>
      <c r="E68" s="265"/>
      <c r="F68" s="265"/>
      <c r="G68" s="265"/>
      <c r="H68" s="265"/>
      <c r="I68" s="265"/>
      <c r="J68" s="253" t="s">
        <v>510</v>
      </c>
      <c r="K68" s="253" t="s">
        <v>511</v>
      </c>
      <c r="L68" s="253"/>
      <c r="M68" s="254"/>
      <c r="N68" s="254"/>
      <c r="O68" s="254"/>
      <c r="P68" s="254"/>
      <c r="Q68" s="255"/>
      <c r="R68" s="750"/>
      <c r="S68" s="680"/>
      <c r="T68" s="681"/>
      <c r="U68" s="570"/>
      <c r="V68" s="449"/>
      <c r="W68" s="181"/>
      <c r="X68" s="181"/>
      <c r="Y68" s="181"/>
    </row>
    <row r="69" spans="1:25" ht="12.75">
      <c r="A69" s="264"/>
      <c r="B69" s="265"/>
      <c r="C69" s="265"/>
      <c r="D69" s="265"/>
      <c r="E69" s="265"/>
      <c r="F69" s="265"/>
      <c r="G69" s="265"/>
      <c r="H69" s="265"/>
      <c r="I69" s="265"/>
      <c r="J69" s="273" t="s">
        <v>495</v>
      </c>
      <c r="K69" s="273" t="s">
        <v>512</v>
      </c>
      <c r="L69" s="273"/>
      <c r="M69" s="274"/>
      <c r="N69" s="274"/>
      <c r="O69" s="274"/>
      <c r="P69" s="274"/>
      <c r="Q69" s="275"/>
      <c r="R69" s="751"/>
      <c r="S69" s="682"/>
      <c r="T69" s="683"/>
      <c r="U69" s="571"/>
      <c r="V69" s="450"/>
      <c r="W69" s="181"/>
      <c r="X69" s="181"/>
      <c r="Y69" s="181"/>
    </row>
    <row r="70" spans="1:25" s="20" customFormat="1" ht="12.75">
      <c r="A70" s="313" t="s">
        <v>303</v>
      </c>
      <c r="B70" s="317"/>
      <c r="C70" s="317"/>
      <c r="D70" s="317"/>
      <c r="E70" s="317"/>
      <c r="F70" s="317"/>
      <c r="G70" s="317"/>
      <c r="H70" s="317"/>
      <c r="I70" s="317"/>
      <c r="J70" s="253" t="s">
        <v>517</v>
      </c>
      <c r="K70" s="253" t="s">
        <v>520</v>
      </c>
      <c r="L70" s="253"/>
      <c r="M70" s="254"/>
      <c r="N70" s="254"/>
      <c r="O70" s="254"/>
      <c r="P70" s="254"/>
      <c r="Q70" s="255"/>
      <c r="R70" s="750"/>
      <c r="S70" s="680"/>
      <c r="T70" s="681"/>
      <c r="U70" s="570"/>
      <c r="V70" s="449"/>
      <c r="W70" s="137"/>
      <c r="X70" s="137"/>
      <c r="Y70" s="137"/>
    </row>
    <row r="71" spans="1:25" ht="12.75">
      <c r="A71" s="310" t="s">
        <v>314</v>
      </c>
      <c r="B71" s="266"/>
      <c r="C71" s="266"/>
      <c r="D71" s="266"/>
      <c r="E71" s="266"/>
      <c r="F71" s="266"/>
      <c r="G71" s="266"/>
      <c r="H71" s="266"/>
      <c r="I71" s="266"/>
      <c r="J71" s="269" t="s">
        <v>88</v>
      </c>
      <c r="K71" s="269" t="s">
        <v>513</v>
      </c>
      <c r="L71" s="256"/>
      <c r="M71" s="257"/>
      <c r="N71" s="257"/>
      <c r="O71" s="257"/>
      <c r="P71" s="257"/>
      <c r="Q71" s="258"/>
      <c r="R71" s="752"/>
      <c r="S71" s="684"/>
      <c r="T71" s="685"/>
      <c r="U71" s="572"/>
      <c r="V71" s="451"/>
      <c r="W71" s="181"/>
      <c r="X71" s="181"/>
      <c r="Y71" s="181"/>
    </row>
    <row r="72" spans="1:25" ht="12.75">
      <c r="A72" s="309" t="s">
        <v>314</v>
      </c>
      <c r="B72" s="267"/>
      <c r="C72" s="267"/>
      <c r="D72" s="267"/>
      <c r="E72" s="267"/>
      <c r="F72" s="267"/>
      <c r="G72" s="267"/>
      <c r="H72" s="267"/>
      <c r="I72" s="267"/>
      <c r="J72" s="259">
        <v>3</v>
      </c>
      <c r="K72" s="259" t="s">
        <v>8</v>
      </c>
      <c r="L72" s="259"/>
      <c r="M72" s="260"/>
      <c r="N72" s="260">
        <f aca="true" t="shared" si="18" ref="N72:U72">N73+N76</f>
        <v>3100</v>
      </c>
      <c r="O72" s="260">
        <f t="shared" si="18"/>
        <v>8000</v>
      </c>
      <c r="P72" s="260">
        <f t="shared" si="18"/>
        <v>44000</v>
      </c>
      <c r="Q72" s="260">
        <f t="shared" si="18"/>
        <v>8000</v>
      </c>
      <c r="R72" s="686">
        <f>R73+R76</f>
        <v>30095</v>
      </c>
      <c r="S72" s="686">
        <f t="shared" si="18"/>
        <v>68000</v>
      </c>
      <c r="T72" s="687">
        <f>T73+T76</f>
        <v>68000</v>
      </c>
      <c r="U72" s="573">
        <f t="shared" si="18"/>
        <v>31828</v>
      </c>
      <c r="V72" s="452">
        <f aca="true" t="shared" si="19" ref="V72:V79">U72/S72</f>
        <v>0.46805882352941175</v>
      </c>
      <c r="W72" s="181"/>
      <c r="X72" s="181"/>
      <c r="Y72" s="181"/>
    </row>
    <row r="73" spans="1:25" ht="12.75">
      <c r="A73" s="309" t="s">
        <v>314</v>
      </c>
      <c r="B73" s="56"/>
      <c r="C73" s="56"/>
      <c r="D73" s="56"/>
      <c r="E73" s="56"/>
      <c r="F73" s="56"/>
      <c r="G73" s="56"/>
      <c r="H73" s="56"/>
      <c r="I73" s="56"/>
      <c r="J73" s="261">
        <v>32</v>
      </c>
      <c r="K73" s="262" t="s">
        <v>40</v>
      </c>
      <c r="L73" s="261"/>
      <c r="M73" s="263"/>
      <c r="N73" s="263">
        <f aca="true" t="shared" si="20" ref="N73:U73">N74+N75</f>
        <v>3100</v>
      </c>
      <c r="O73" s="263">
        <f t="shared" si="20"/>
        <v>8000</v>
      </c>
      <c r="P73" s="263">
        <f t="shared" si="20"/>
        <v>8000</v>
      </c>
      <c r="Q73" s="263">
        <f t="shared" si="20"/>
        <v>8000</v>
      </c>
      <c r="R73" s="687">
        <f>R74+R75</f>
        <v>30095</v>
      </c>
      <c r="S73" s="687">
        <f t="shared" si="20"/>
        <v>68000</v>
      </c>
      <c r="T73" s="687">
        <f>T74+T75</f>
        <v>68000</v>
      </c>
      <c r="U73" s="574">
        <f t="shared" si="20"/>
        <v>31828</v>
      </c>
      <c r="V73" s="452">
        <f t="shared" si="19"/>
        <v>0.46805882352941175</v>
      </c>
      <c r="W73" s="181"/>
      <c r="X73" s="181"/>
      <c r="Y73" s="181"/>
    </row>
    <row r="74" spans="1:25" ht="12.75">
      <c r="A74" s="309" t="s">
        <v>314</v>
      </c>
      <c r="I74" s="1">
        <v>111</v>
      </c>
      <c r="J74" s="24">
        <v>3293</v>
      </c>
      <c r="K74" s="24" t="s">
        <v>490</v>
      </c>
      <c r="L74" s="24"/>
      <c r="M74" s="25"/>
      <c r="N74" s="25">
        <v>0</v>
      </c>
      <c r="O74" s="25">
        <v>0</v>
      </c>
      <c r="P74" s="28">
        <v>0</v>
      </c>
      <c r="Q74" s="123">
        <v>0</v>
      </c>
      <c r="R74" s="651">
        <v>30095</v>
      </c>
      <c r="S74" s="648">
        <v>60000</v>
      </c>
      <c r="T74" s="649">
        <v>60000</v>
      </c>
      <c r="U74" s="565">
        <v>31628</v>
      </c>
      <c r="V74" s="452">
        <f t="shared" si="19"/>
        <v>0.5271333333333333</v>
      </c>
      <c r="W74" s="181"/>
      <c r="X74" s="181"/>
      <c r="Y74" s="181"/>
    </row>
    <row r="75" spans="1:25" ht="12.75">
      <c r="A75" s="309" t="s">
        <v>314</v>
      </c>
      <c r="E75" s="1">
        <v>4</v>
      </c>
      <c r="I75" s="1">
        <v>111</v>
      </c>
      <c r="J75" s="24">
        <v>3299</v>
      </c>
      <c r="K75" s="30" t="s">
        <v>345</v>
      </c>
      <c r="L75" s="29"/>
      <c r="M75" s="25"/>
      <c r="N75" s="25">
        <v>3100</v>
      </c>
      <c r="O75" s="25">
        <v>8000</v>
      </c>
      <c r="P75" s="28">
        <v>8000</v>
      </c>
      <c r="Q75" s="123">
        <v>8000</v>
      </c>
      <c r="R75" s="651">
        <v>0</v>
      </c>
      <c r="S75" s="648">
        <v>8000</v>
      </c>
      <c r="T75" s="649">
        <v>8000</v>
      </c>
      <c r="U75" s="565">
        <v>200</v>
      </c>
      <c r="V75" s="452">
        <f t="shared" si="19"/>
        <v>0.025</v>
      </c>
      <c r="W75" s="181"/>
      <c r="X75" s="181"/>
      <c r="Y75" s="181"/>
    </row>
    <row r="76" spans="1:25" ht="12.75">
      <c r="A76" s="309" t="s">
        <v>314</v>
      </c>
      <c r="D76" s="1">
        <v>4</v>
      </c>
      <c r="I76" s="1">
        <v>111</v>
      </c>
      <c r="J76" s="232">
        <v>38</v>
      </c>
      <c r="K76" s="233" t="s">
        <v>482</v>
      </c>
      <c r="L76" s="234"/>
      <c r="M76" s="229"/>
      <c r="N76" s="229">
        <f aca="true" t="shared" si="21" ref="N76:U76">N77</f>
        <v>0</v>
      </c>
      <c r="O76" s="229">
        <f t="shared" si="21"/>
        <v>0</v>
      </c>
      <c r="P76" s="229">
        <f t="shared" si="21"/>
        <v>36000</v>
      </c>
      <c r="Q76" s="229">
        <f t="shared" si="21"/>
        <v>0</v>
      </c>
      <c r="R76" s="658">
        <f t="shared" si="21"/>
        <v>0</v>
      </c>
      <c r="S76" s="658">
        <f t="shared" si="21"/>
        <v>0</v>
      </c>
      <c r="T76" s="659">
        <f t="shared" si="21"/>
        <v>0</v>
      </c>
      <c r="U76" s="241">
        <f t="shared" si="21"/>
        <v>0</v>
      </c>
      <c r="V76" s="452" t="e">
        <f t="shared" si="19"/>
        <v>#DIV/0!</v>
      </c>
      <c r="W76" s="181"/>
      <c r="X76" s="181"/>
      <c r="Y76" s="181"/>
    </row>
    <row r="77" spans="1:25" ht="13.5" thickBot="1">
      <c r="A77" s="309" t="s">
        <v>314</v>
      </c>
      <c r="E77" s="1">
        <v>4</v>
      </c>
      <c r="I77" s="1">
        <v>111</v>
      </c>
      <c r="J77" s="41">
        <v>3811</v>
      </c>
      <c r="K77" s="189" t="s">
        <v>481</v>
      </c>
      <c r="L77" s="190"/>
      <c r="M77" s="42"/>
      <c r="N77" s="42">
        <v>0</v>
      </c>
      <c r="O77" s="42">
        <v>0</v>
      </c>
      <c r="P77" s="70">
        <v>36000</v>
      </c>
      <c r="Q77" s="139">
        <v>0</v>
      </c>
      <c r="R77" s="744">
        <v>0</v>
      </c>
      <c r="S77" s="652">
        <v>0</v>
      </c>
      <c r="T77" s="653">
        <v>0</v>
      </c>
      <c r="U77" s="569">
        <v>0</v>
      </c>
      <c r="V77" s="452" t="e">
        <f t="shared" si="19"/>
        <v>#DIV/0!</v>
      </c>
      <c r="W77" s="181"/>
      <c r="X77" s="181"/>
      <c r="Y77" s="181"/>
    </row>
    <row r="78" spans="1:25" ht="13.5" thickBot="1">
      <c r="A78" s="268"/>
      <c r="B78" s="268"/>
      <c r="C78" s="268"/>
      <c r="D78" s="268"/>
      <c r="E78" s="268"/>
      <c r="F78" s="268"/>
      <c r="G78" s="268"/>
      <c r="H78" s="268"/>
      <c r="I78" s="268"/>
      <c r="J78" s="297"/>
      <c r="K78" s="298" t="s">
        <v>253</v>
      </c>
      <c r="L78" s="297"/>
      <c r="M78" s="299"/>
      <c r="N78" s="299">
        <f>N72</f>
        <v>3100</v>
      </c>
      <c r="O78" s="299">
        <f aca="true" t="shared" si="22" ref="O78:Y78">O72</f>
        <v>8000</v>
      </c>
      <c r="P78" s="299">
        <f t="shared" si="22"/>
        <v>44000</v>
      </c>
      <c r="Q78" s="299">
        <f t="shared" si="22"/>
        <v>8000</v>
      </c>
      <c r="R78" s="688">
        <f>R72</f>
        <v>30095</v>
      </c>
      <c r="S78" s="688">
        <f t="shared" si="22"/>
        <v>68000</v>
      </c>
      <c r="T78" s="688">
        <f>T72</f>
        <v>68000</v>
      </c>
      <c r="U78" s="575">
        <f t="shared" si="22"/>
        <v>31828</v>
      </c>
      <c r="V78" s="453">
        <f t="shared" si="19"/>
        <v>0.46805882352941175</v>
      </c>
      <c r="W78" s="299">
        <f t="shared" si="22"/>
        <v>0</v>
      </c>
      <c r="X78" s="299">
        <f t="shared" si="22"/>
        <v>0</v>
      </c>
      <c r="Y78" s="299">
        <f t="shared" si="22"/>
        <v>0</v>
      </c>
    </row>
    <row r="79" spans="1:25" ht="13.5" thickBot="1">
      <c r="A79" s="267"/>
      <c r="B79" s="267"/>
      <c r="C79" s="267"/>
      <c r="D79" s="267"/>
      <c r="E79" s="267"/>
      <c r="F79" s="267"/>
      <c r="G79" s="267"/>
      <c r="H79" s="267"/>
      <c r="I79" s="267"/>
      <c r="J79" s="300"/>
      <c r="K79" s="300" t="s">
        <v>255</v>
      </c>
      <c r="L79" s="300"/>
      <c r="M79" s="301"/>
      <c r="N79" s="301">
        <f aca="true" t="shared" si="23" ref="N79:U79">N78</f>
        <v>3100</v>
      </c>
      <c r="O79" s="301">
        <f t="shared" si="23"/>
        <v>8000</v>
      </c>
      <c r="P79" s="301">
        <f t="shared" si="23"/>
        <v>44000</v>
      </c>
      <c r="Q79" s="301">
        <f t="shared" si="23"/>
        <v>8000</v>
      </c>
      <c r="R79" s="678">
        <f t="shared" si="23"/>
        <v>30095</v>
      </c>
      <c r="S79" s="678">
        <f t="shared" si="23"/>
        <v>68000</v>
      </c>
      <c r="T79" s="679">
        <f t="shared" si="23"/>
        <v>68000</v>
      </c>
      <c r="U79" s="272">
        <f t="shared" si="23"/>
        <v>31828</v>
      </c>
      <c r="V79" s="454">
        <f t="shared" si="19"/>
        <v>0.46805882352941175</v>
      </c>
      <c r="W79" s="181"/>
      <c r="X79" s="181"/>
      <c r="Y79" s="181"/>
    </row>
    <row r="80" spans="13:25" ht="13.5" thickTop="1">
      <c r="M80" s="15"/>
      <c r="N80" s="15"/>
      <c r="O80" s="15"/>
      <c r="P80" s="21"/>
      <c r="Q80" s="58"/>
      <c r="R80" s="753"/>
      <c r="S80" s="689"/>
      <c r="T80" s="690"/>
      <c r="U80" s="576"/>
      <c r="W80" s="145"/>
      <c r="X80" s="145"/>
      <c r="Y80" s="145"/>
    </row>
    <row r="81" spans="1:25" ht="12.75">
      <c r="A81" s="20"/>
      <c r="B81" s="20"/>
      <c r="C81" s="20"/>
      <c r="D81" s="20"/>
      <c r="E81" s="20"/>
      <c r="F81" s="20"/>
      <c r="G81" s="20"/>
      <c r="H81" s="20"/>
      <c r="I81" s="20"/>
      <c r="J81" s="117" t="s">
        <v>497</v>
      </c>
      <c r="K81" s="117" t="s">
        <v>229</v>
      </c>
      <c r="L81" s="117"/>
      <c r="M81" s="16"/>
      <c r="N81" s="16"/>
      <c r="O81" s="16"/>
      <c r="P81" s="16"/>
      <c r="Q81" s="290"/>
      <c r="R81" s="754"/>
      <c r="S81" s="691"/>
      <c r="T81" s="692"/>
      <c r="U81" s="577"/>
      <c r="V81" s="431"/>
      <c r="W81" s="147"/>
      <c r="X81" s="147"/>
      <c r="Y81" s="147"/>
    </row>
    <row r="82" spans="1:25" ht="12.75">
      <c r="A82" s="20"/>
      <c r="B82" s="20"/>
      <c r="C82" s="20"/>
      <c r="D82" s="20"/>
      <c r="E82" s="20"/>
      <c r="F82" s="20"/>
      <c r="G82" s="20"/>
      <c r="H82" s="20"/>
      <c r="I82" s="20"/>
      <c r="J82" s="113" t="s">
        <v>232</v>
      </c>
      <c r="K82" s="19" t="s">
        <v>168</v>
      </c>
      <c r="L82" s="19"/>
      <c r="M82" s="22"/>
      <c r="N82" s="22"/>
      <c r="O82" s="22"/>
      <c r="P82" s="22"/>
      <c r="Q82" s="146"/>
      <c r="R82" s="755"/>
      <c r="S82" s="693"/>
      <c r="T82" s="694"/>
      <c r="U82" s="578"/>
      <c r="V82" s="432"/>
      <c r="W82" s="150"/>
      <c r="X82" s="150"/>
      <c r="Y82" s="150"/>
    </row>
    <row r="83" spans="1:25" ht="12.75">
      <c r="A83" s="20"/>
      <c r="B83" s="20"/>
      <c r="C83" s="20"/>
      <c r="D83" s="20"/>
      <c r="E83" s="20"/>
      <c r="F83" s="20"/>
      <c r="G83" s="20"/>
      <c r="H83" s="20"/>
      <c r="I83" s="20">
        <v>100</v>
      </c>
      <c r="J83" s="20" t="s">
        <v>167</v>
      </c>
      <c r="K83" s="20" t="s">
        <v>102</v>
      </c>
      <c r="L83" s="20"/>
      <c r="M83" s="21"/>
      <c r="N83" s="21"/>
      <c r="O83" s="21"/>
      <c r="P83" s="21"/>
      <c r="Q83" s="144"/>
      <c r="R83" s="756"/>
      <c r="S83" s="695"/>
      <c r="T83" s="696"/>
      <c r="U83" s="576"/>
      <c r="W83" s="152"/>
      <c r="X83" s="152"/>
      <c r="Y83" s="152"/>
    </row>
    <row r="84" spans="1:25" ht="12.75" hidden="1">
      <c r="A84" s="20" t="s">
        <v>305</v>
      </c>
      <c r="B84" s="20"/>
      <c r="C84" s="20"/>
      <c r="D84" s="20"/>
      <c r="E84" s="20"/>
      <c r="F84" s="20"/>
      <c r="G84" s="20"/>
      <c r="H84" s="20"/>
      <c r="I84" s="20"/>
      <c r="J84" s="236" t="s">
        <v>134</v>
      </c>
      <c r="K84" s="114" t="s">
        <v>133</v>
      </c>
      <c r="L84" s="236"/>
      <c r="M84" s="18"/>
      <c r="N84" s="18"/>
      <c r="O84" s="18"/>
      <c r="P84" s="18"/>
      <c r="Q84" s="148"/>
      <c r="R84" s="748"/>
      <c r="S84" s="672"/>
      <c r="T84" s="673"/>
      <c r="U84" s="579"/>
      <c r="V84" s="442"/>
      <c r="W84" s="138"/>
      <c r="X84" s="138"/>
      <c r="Y84" s="138"/>
    </row>
    <row r="85" spans="1:25" s="20" customFormat="1" ht="12.75">
      <c r="A85" s="313" t="s">
        <v>304</v>
      </c>
      <c r="B85" s="7"/>
      <c r="C85" s="7"/>
      <c r="D85" s="7"/>
      <c r="E85" s="7"/>
      <c r="F85" s="7"/>
      <c r="G85" s="7"/>
      <c r="H85" s="7"/>
      <c r="I85" s="7"/>
      <c r="J85" s="318" t="s">
        <v>518</v>
      </c>
      <c r="K85" s="317" t="s">
        <v>522</v>
      </c>
      <c r="L85" s="116"/>
      <c r="M85" s="16"/>
      <c r="N85" s="16"/>
      <c r="O85" s="16"/>
      <c r="P85" s="16"/>
      <c r="Q85" s="290"/>
      <c r="R85" s="754"/>
      <c r="S85" s="691"/>
      <c r="T85" s="692"/>
      <c r="U85" s="577"/>
      <c r="V85" s="431"/>
      <c r="W85" s="152"/>
      <c r="X85" s="152"/>
      <c r="Y85" s="152"/>
    </row>
    <row r="86" spans="1:25" ht="12.75">
      <c r="A86" s="312" t="s">
        <v>315</v>
      </c>
      <c r="B86" s="8"/>
      <c r="C86" s="8"/>
      <c r="D86" s="8"/>
      <c r="E86" s="8"/>
      <c r="F86" s="8"/>
      <c r="G86" s="8"/>
      <c r="H86" s="8"/>
      <c r="I86" s="8">
        <v>112</v>
      </c>
      <c r="J86" s="8" t="s">
        <v>88</v>
      </c>
      <c r="K86" s="8" t="s">
        <v>168</v>
      </c>
      <c r="L86" s="8"/>
      <c r="M86" s="17"/>
      <c r="N86" s="17"/>
      <c r="O86" s="17"/>
      <c r="P86" s="17"/>
      <c r="Q86" s="133"/>
      <c r="R86" s="747"/>
      <c r="S86" s="666"/>
      <c r="T86" s="667"/>
      <c r="U86" s="580"/>
      <c r="V86" s="433"/>
      <c r="W86" s="134"/>
      <c r="X86" s="134"/>
      <c r="Y86" s="134"/>
    </row>
    <row r="87" spans="1:25" ht="12.75">
      <c r="A87" s="309" t="s">
        <v>315</v>
      </c>
      <c r="I87" s="1">
        <v>112</v>
      </c>
      <c r="J87" s="63">
        <v>3</v>
      </c>
      <c r="K87" s="63" t="s">
        <v>8</v>
      </c>
      <c r="L87" s="63"/>
      <c r="M87" s="75">
        <f>M88+M100+M143</f>
        <v>1456776</v>
      </c>
      <c r="N87" s="75">
        <f>N88+N100+N143+N146+N134</f>
        <v>1666915</v>
      </c>
      <c r="O87" s="119">
        <f>O88+O100+O143+O151+O146</f>
        <v>1808200</v>
      </c>
      <c r="P87" s="119">
        <f>P88+P100+P143+P151+P146</f>
        <v>1960250</v>
      </c>
      <c r="Q87" s="119">
        <f>Q88+Q100+Q143</f>
        <v>1830600</v>
      </c>
      <c r="R87" s="650">
        <f>R88+R100+R143+R146+R151</f>
        <v>836903</v>
      </c>
      <c r="S87" s="648">
        <f>S88+S100+S143+S146</f>
        <v>1996000</v>
      </c>
      <c r="T87" s="649">
        <f>T88+T100+T143+T146</f>
        <v>1996000</v>
      </c>
      <c r="U87" s="238">
        <f>U88+U100+U143</f>
        <v>817855</v>
      </c>
      <c r="V87" s="444">
        <f>U87/S87</f>
        <v>0.4097469939879759</v>
      </c>
      <c r="W87" s="121">
        <f>P87/O87*100</f>
        <v>108.40891494303729</v>
      </c>
      <c r="X87" s="121">
        <f>Q87/P87*100</f>
        <v>93.38604769799771</v>
      </c>
      <c r="Y87" s="121">
        <f>S87/Q87*100</f>
        <v>109.03528897629194</v>
      </c>
    </row>
    <row r="88" spans="1:25" ht="12.75">
      <c r="A88" s="309" t="s">
        <v>315</v>
      </c>
      <c r="I88" s="1">
        <v>112</v>
      </c>
      <c r="J88" s="24">
        <v>31</v>
      </c>
      <c r="K88" s="24" t="s">
        <v>36</v>
      </c>
      <c r="L88" s="24"/>
      <c r="M88" s="25">
        <f aca="true" t="shared" si="24" ref="M88:U88">M89</f>
        <v>898249</v>
      </c>
      <c r="N88" s="25">
        <f t="shared" si="24"/>
        <v>953537</v>
      </c>
      <c r="O88" s="28">
        <f t="shared" si="24"/>
        <v>1185500</v>
      </c>
      <c r="P88" s="28">
        <f t="shared" si="24"/>
        <v>1073500</v>
      </c>
      <c r="Q88" s="123">
        <f t="shared" si="24"/>
        <v>1229000</v>
      </c>
      <c r="R88" s="651">
        <f t="shared" si="24"/>
        <v>473809</v>
      </c>
      <c r="S88" s="648">
        <f t="shared" si="24"/>
        <v>1266000</v>
      </c>
      <c r="T88" s="649">
        <f t="shared" si="24"/>
        <v>1266000</v>
      </c>
      <c r="U88" s="565">
        <f t="shared" si="24"/>
        <v>481479</v>
      </c>
      <c r="V88" s="444">
        <f aca="true" t="shared" si="25" ref="V88:V151">U88/S88</f>
        <v>0.3803151658767773</v>
      </c>
      <c r="W88" s="121">
        <f>P88/O88*100</f>
        <v>90.5525094896668</v>
      </c>
      <c r="X88" s="121">
        <f>Q88/P88*100</f>
        <v>114.4853283651607</v>
      </c>
      <c r="Y88" s="121">
        <f>S88/Q88*100</f>
        <v>103.0105777054516</v>
      </c>
    </row>
    <row r="89" spans="1:25" ht="12.75">
      <c r="A89" s="309" t="s">
        <v>315</v>
      </c>
      <c r="I89" s="1">
        <v>112</v>
      </c>
      <c r="J89" s="60">
        <v>311</v>
      </c>
      <c r="K89" s="153" t="s">
        <v>183</v>
      </c>
      <c r="L89" s="61"/>
      <c r="M89" s="75">
        <f>M90+M93+M96+M98</f>
        <v>898249</v>
      </c>
      <c r="N89" s="75">
        <f>N90+N93+N96+N98+N92+N94+N95</f>
        <v>953537</v>
      </c>
      <c r="O89" s="74">
        <f>O90+O93+O96+O98+O95+O92+O94+O91+O97+O99</f>
        <v>1185500</v>
      </c>
      <c r="P89" s="74">
        <f>P90+P93+P96+P98+P95+P92+P94+P91+P97+P99</f>
        <v>1073500</v>
      </c>
      <c r="Q89" s="74">
        <f>Q90+Q93+Q96+Q98+Q92+Q94+Q95+Q91+Q97+Q99</f>
        <v>1229000</v>
      </c>
      <c r="R89" s="648">
        <f>R90+R93+R96+R98+R92+R94+R95+R91+R97+R99</f>
        <v>473809</v>
      </c>
      <c r="S89" s="648">
        <f>S90+S93+S96+S98+S92+S94+S95+S91+S97+S99</f>
        <v>1266000</v>
      </c>
      <c r="T89" s="649">
        <f>T90+T93+T96+T98+T92+T94+T95+T91+T97+T99</f>
        <v>1266000</v>
      </c>
      <c r="U89" s="95">
        <f>U90+U93+U96+U98+U92+U94+U95+U91+U97+U99</f>
        <v>481479</v>
      </c>
      <c r="V89" s="444">
        <f t="shared" si="25"/>
        <v>0.3803151658767773</v>
      </c>
      <c r="W89" s="74" t="e">
        <f>W90+W93+W96+W98+W92+W94+W95</f>
        <v>#DIV/0!</v>
      </c>
      <c r="X89" s="74">
        <f>X90+X93+X96+X98+X92+X94+X95</f>
        <v>535.0286470030999</v>
      </c>
      <c r="Y89" s="74">
        <f>Y90+Y93+Y96+Y98+Y92+Y94+Y95</f>
        <v>351.6161616161616</v>
      </c>
    </row>
    <row r="90" spans="1:25" ht="12.75">
      <c r="A90" s="309" t="s">
        <v>315</v>
      </c>
      <c r="B90" s="1">
        <v>1</v>
      </c>
      <c r="E90" s="1">
        <v>4</v>
      </c>
      <c r="I90" s="1">
        <v>112</v>
      </c>
      <c r="J90" s="24">
        <v>3111</v>
      </c>
      <c r="K90" s="24" t="s">
        <v>446</v>
      </c>
      <c r="L90" s="24"/>
      <c r="M90" s="25">
        <v>746763</v>
      </c>
      <c r="N90" s="25">
        <v>785164</v>
      </c>
      <c r="O90" s="28">
        <v>550000</v>
      </c>
      <c r="P90" s="28">
        <v>370000</v>
      </c>
      <c r="Q90" s="123">
        <v>550000</v>
      </c>
      <c r="R90" s="651">
        <v>209517</v>
      </c>
      <c r="S90" s="648">
        <v>650000</v>
      </c>
      <c r="T90" s="649">
        <v>650000</v>
      </c>
      <c r="U90" s="565">
        <v>166720</v>
      </c>
      <c r="V90" s="444">
        <f t="shared" si="25"/>
        <v>0.2564923076923077</v>
      </c>
      <c r="W90" s="121">
        <f>P90/O90*100</f>
        <v>67.27272727272727</v>
      </c>
      <c r="X90" s="121">
        <f>Q90/P90*100</f>
        <v>148.64864864864865</v>
      </c>
      <c r="Y90" s="121">
        <f>S90/Q90*100</f>
        <v>118.18181818181819</v>
      </c>
    </row>
    <row r="91" spans="1:25" ht="12.75">
      <c r="A91" s="309" t="s">
        <v>315</v>
      </c>
      <c r="I91" s="1">
        <v>112</v>
      </c>
      <c r="J91" s="24">
        <v>3111</v>
      </c>
      <c r="K91" s="24" t="s">
        <v>447</v>
      </c>
      <c r="L91" s="24"/>
      <c r="M91" s="25"/>
      <c r="N91" s="25">
        <v>0</v>
      </c>
      <c r="O91" s="28">
        <v>426000</v>
      </c>
      <c r="P91" s="28">
        <v>490000</v>
      </c>
      <c r="Q91" s="123">
        <v>426000</v>
      </c>
      <c r="R91" s="651">
        <v>180270</v>
      </c>
      <c r="S91" s="648">
        <v>400000</v>
      </c>
      <c r="T91" s="649">
        <v>400000</v>
      </c>
      <c r="U91" s="565">
        <v>232431</v>
      </c>
      <c r="V91" s="444">
        <f t="shared" si="25"/>
        <v>0.5810775</v>
      </c>
      <c r="W91" s="121"/>
      <c r="X91" s="121"/>
      <c r="Y91" s="121"/>
    </row>
    <row r="92" spans="1:25" ht="12.75">
      <c r="A92" s="309" t="s">
        <v>315</v>
      </c>
      <c r="E92" s="1">
        <v>4</v>
      </c>
      <c r="I92" s="1">
        <v>112</v>
      </c>
      <c r="J92" s="24">
        <v>3113</v>
      </c>
      <c r="K92" s="24" t="s">
        <v>365</v>
      </c>
      <c r="L92" s="24"/>
      <c r="M92" s="25"/>
      <c r="N92" s="25">
        <v>4738</v>
      </c>
      <c r="O92" s="28">
        <v>6000</v>
      </c>
      <c r="P92" s="28">
        <v>6000</v>
      </c>
      <c r="Q92" s="123">
        <v>5000</v>
      </c>
      <c r="R92" s="651">
        <v>1161</v>
      </c>
      <c r="S92" s="648">
        <v>6000</v>
      </c>
      <c r="T92" s="649">
        <v>6000</v>
      </c>
      <c r="U92" s="565">
        <v>0</v>
      </c>
      <c r="V92" s="444">
        <f t="shared" si="25"/>
        <v>0</v>
      </c>
      <c r="W92" s="121"/>
      <c r="X92" s="121"/>
      <c r="Y92" s="121"/>
    </row>
    <row r="93" spans="1:25" ht="12.75">
      <c r="A93" s="309" t="s">
        <v>315</v>
      </c>
      <c r="E93" s="1">
        <v>4</v>
      </c>
      <c r="I93" s="1">
        <v>112</v>
      </c>
      <c r="J93" s="24">
        <v>3121</v>
      </c>
      <c r="K93" s="24" t="s">
        <v>38</v>
      </c>
      <c r="L93" s="24"/>
      <c r="M93" s="25">
        <v>23000</v>
      </c>
      <c r="N93" s="25">
        <v>12250</v>
      </c>
      <c r="O93" s="28">
        <v>22500</v>
      </c>
      <c r="P93" s="28">
        <v>51500</v>
      </c>
      <c r="Q93" s="123">
        <v>22500</v>
      </c>
      <c r="R93" s="651">
        <v>5848</v>
      </c>
      <c r="S93" s="648">
        <v>20000</v>
      </c>
      <c r="T93" s="649">
        <v>20000</v>
      </c>
      <c r="U93" s="565">
        <v>7471</v>
      </c>
      <c r="V93" s="444">
        <f t="shared" si="25"/>
        <v>0.37355</v>
      </c>
      <c r="W93" s="121">
        <f>P93/O93*100</f>
        <v>228.88888888888889</v>
      </c>
      <c r="X93" s="121">
        <f>Q93/P93*100</f>
        <v>43.689320388349515</v>
      </c>
      <c r="Y93" s="121">
        <f>S93/Q93*100</f>
        <v>88.88888888888889</v>
      </c>
    </row>
    <row r="94" spans="1:25" ht="12.75">
      <c r="A94" s="309" t="s">
        <v>315</v>
      </c>
      <c r="C94" s="1">
        <v>2</v>
      </c>
      <c r="I94" s="1">
        <v>112</v>
      </c>
      <c r="J94" s="24">
        <v>3121</v>
      </c>
      <c r="K94" s="24" t="s">
        <v>347</v>
      </c>
      <c r="L94" s="24"/>
      <c r="M94" s="25"/>
      <c r="N94" s="25">
        <v>20001</v>
      </c>
      <c r="O94" s="28">
        <v>10000</v>
      </c>
      <c r="P94" s="28">
        <v>16000</v>
      </c>
      <c r="Q94" s="123">
        <v>10000</v>
      </c>
      <c r="R94" s="651">
        <v>15039</v>
      </c>
      <c r="S94" s="648">
        <v>16000</v>
      </c>
      <c r="T94" s="649">
        <v>16000</v>
      </c>
      <c r="U94" s="565">
        <v>0</v>
      </c>
      <c r="V94" s="444">
        <f t="shared" si="25"/>
        <v>0</v>
      </c>
      <c r="W94" s="121">
        <f aca="true" t="shared" si="26" ref="W94:W133">P94/O94*100</f>
        <v>160</v>
      </c>
      <c r="X94" s="121"/>
      <c r="Y94" s="121"/>
    </row>
    <row r="95" spans="1:25" ht="12.75">
      <c r="A95" s="309" t="s">
        <v>315</v>
      </c>
      <c r="C95" s="1">
        <v>2</v>
      </c>
      <c r="I95" s="1">
        <v>112</v>
      </c>
      <c r="J95" s="24">
        <v>3121</v>
      </c>
      <c r="K95" s="24" t="s">
        <v>348</v>
      </c>
      <c r="L95" s="24"/>
      <c r="M95" s="25"/>
      <c r="N95" s="25">
        <v>2870</v>
      </c>
      <c r="O95" s="28">
        <v>0</v>
      </c>
      <c r="P95" s="28">
        <v>0</v>
      </c>
      <c r="Q95" s="123">
        <v>3000</v>
      </c>
      <c r="R95" s="651">
        <v>0</v>
      </c>
      <c r="S95" s="648">
        <v>3000</v>
      </c>
      <c r="T95" s="649">
        <v>3000</v>
      </c>
      <c r="U95" s="565">
        <v>698</v>
      </c>
      <c r="V95" s="444">
        <f t="shared" si="25"/>
        <v>0.23266666666666666</v>
      </c>
      <c r="W95" s="121" t="e">
        <f t="shared" si="26"/>
        <v>#DIV/0!</v>
      </c>
      <c r="X95" s="121"/>
      <c r="Y95" s="121"/>
    </row>
    <row r="96" spans="1:25" ht="12.75">
      <c r="A96" s="309" t="s">
        <v>315</v>
      </c>
      <c r="C96" s="1">
        <v>2</v>
      </c>
      <c r="E96" s="1">
        <v>4</v>
      </c>
      <c r="I96" s="1">
        <v>112</v>
      </c>
      <c r="J96" s="24">
        <v>3132</v>
      </c>
      <c r="K96" s="24" t="s">
        <v>448</v>
      </c>
      <c r="L96" s="24"/>
      <c r="M96" s="25">
        <v>115778</v>
      </c>
      <c r="N96" s="25">
        <v>114698</v>
      </c>
      <c r="O96" s="28">
        <v>71000</v>
      </c>
      <c r="P96" s="28">
        <v>59000</v>
      </c>
      <c r="Q96" s="123">
        <v>110000</v>
      </c>
      <c r="R96" s="651">
        <v>31070</v>
      </c>
      <c r="S96" s="648">
        <v>71000</v>
      </c>
      <c r="T96" s="649">
        <v>71000</v>
      </c>
      <c r="U96" s="565">
        <v>33730</v>
      </c>
      <c r="V96" s="444">
        <f t="shared" si="25"/>
        <v>0.47507042253521126</v>
      </c>
      <c r="W96" s="121">
        <f t="shared" si="26"/>
        <v>83.09859154929578</v>
      </c>
      <c r="X96" s="121">
        <f>Q96/P96*100</f>
        <v>186.44067796610167</v>
      </c>
      <c r="Y96" s="121">
        <f>S96/Q96*100</f>
        <v>64.54545454545455</v>
      </c>
    </row>
    <row r="97" spans="1:25" ht="12.75">
      <c r="A97" s="309" t="s">
        <v>315</v>
      </c>
      <c r="I97" s="1">
        <v>112</v>
      </c>
      <c r="J97" s="24">
        <v>3132</v>
      </c>
      <c r="K97" s="24" t="s">
        <v>449</v>
      </c>
      <c r="L97" s="24"/>
      <c r="M97" s="25"/>
      <c r="N97" s="25">
        <v>0</v>
      </c>
      <c r="O97" s="28">
        <v>82000</v>
      </c>
      <c r="P97" s="28">
        <v>65000</v>
      </c>
      <c r="Q97" s="123">
        <v>82000</v>
      </c>
      <c r="R97" s="651">
        <v>23903</v>
      </c>
      <c r="S97" s="648">
        <v>82000</v>
      </c>
      <c r="T97" s="649">
        <v>82000</v>
      </c>
      <c r="U97" s="565">
        <v>32935</v>
      </c>
      <c r="V97" s="444">
        <f t="shared" si="25"/>
        <v>0.40164634146341466</v>
      </c>
      <c r="W97" s="121">
        <f t="shared" si="26"/>
        <v>79.26829268292683</v>
      </c>
      <c r="X97" s="121"/>
      <c r="Y97" s="121"/>
    </row>
    <row r="98" spans="1:25" ht="12.75">
      <c r="A98" s="309" t="s">
        <v>315</v>
      </c>
      <c r="C98" s="1">
        <v>2</v>
      </c>
      <c r="E98" s="1">
        <v>4</v>
      </c>
      <c r="I98" s="1">
        <v>112</v>
      </c>
      <c r="J98" s="24">
        <v>3133</v>
      </c>
      <c r="K98" s="24" t="s">
        <v>450</v>
      </c>
      <c r="L98" s="24"/>
      <c r="M98" s="25">
        <v>12708</v>
      </c>
      <c r="N98" s="25">
        <v>13816</v>
      </c>
      <c r="O98" s="28">
        <v>10000</v>
      </c>
      <c r="P98" s="28">
        <v>8000</v>
      </c>
      <c r="Q98" s="123">
        <v>12500</v>
      </c>
      <c r="R98" s="651">
        <v>3936</v>
      </c>
      <c r="S98" s="648">
        <v>10000</v>
      </c>
      <c r="T98" s="649">
        <v>10000</v>
      </c>
      <c r="U98" s="565">
        <v>3625</v>
      </c>
      <c r="V98" s="444">
        <f t="shared" si="25"/>
        <v>0.3625</v>
      </c>
      <c r="W98" s="121">
        <f t="shared" si="26"/>
        <v>80</v>
      </c>
      <c r="X98" s="121">
        <f>Q98/P98*100</f>
        <v>156.25</v>
      </c>
      <c r="Y98" s="121">
        <f>S98/Q98*100</f>
        <v>80</v>
      </c>
    </row>
    <row r="99" spans="1:25" ht="12.75">
      <c r="A99" s="309" t="s">
        <v>315</v>
      </c>
      <c r="I99" s="1">
        <v>112</v>
      </c>
      <c r="J99" s="24">
        <v>3133</v>
      </c>
      <c r="K99" s="24" t="s">
        <v>451</v>
      </c>
      <c r="L99" s="29"/>
      <c r="M99" s="25"/>
      <c r="N99" s="25">
        <v>0</v>
      </c>
      <c r="O99" s="28">
        <v>8000</v>
      </c>
      <c r="P99" s="28">
        <v>8000</v>
      </c>
      <c r="Q99" s="123">
        <v>8000</v>
      </c>
      <c r="R99" s="651">
        <v>3065</v>
      </c>
      <c r="S99" s="648">
        <v>8000</v>
      </c>
      <c r="T99" s="649">
        <v>8000</v>
      </c>
      <c r="U99" s="565">
        <v>3869</v>
      </c>
      <c r="V99" s="444">
        <f t="shared" si="25"/>
        <v>0.483625</v>
      </c>
      <c r="W99" s="121">
        <f t="shared" si="26"/>
        <v>100</v>
      </c>
      <c r="X99" s="121"/>
      <c r="Y99" s="121"/>
    </row>
    <row r="100" spans="1:25" ht="12.75">
      <c r="A100" s="309" t="s">
        <v>315</v>
      </c>
      <c r="I100" s="1">
        <v>112</v>
      </c>
      <c r="J100" s="24">
        <v>32</v>
      </c>
      <c r="K100" s="30" t="s">
        <v>40</v>
      </c>
      <c r="L100" s="29"/>
      <c r="M100" s="25">
        <f>M101+M107+M112+M137</f>
        <v>535941</v>
      </c>
      <c r="N100" s="25">
        <f>N101+N107+N112+N137</f>
        <v>679846</v>
      </c>
      <c r="O100" s="28">
        <f aca="true" t="shared" si="27" ref="O100:U100">O101+O107+O112+O137+O134</f>
        <v>590700</v>
      </c>
      <c r="P100" s="28">
        <f t="shared" si="27"/>
        <v>809750</v>
      </c>
      <c r="Q100" s="28">
        <f t="shared" si="27"/>
        <v>570600</v>
      </c>
      <c r="R100" s="649">
        <f t="shared" si="27"/>
        <v>305156</v>
      </c>
      <c r="S100" s="648">
        <f t="shared" si="27"/>
        <v>698000</v>
      </c>
      <c r="T100" s="649">
        <f t="shared" si="27"/>
        <v>698000</v>
      </c>
      <c r="U100" s="95">
        <f t="shared" si="27"/>
        <v>324818</v>
      </c>
      <c r="V100" s="444">
        <f t="shared" si="25"/>
        <v>0.46535530085959886</v>
      </c>
      <c r="W100" s="121">
        <f t="shared" si="26"/>
        <v>137.08312171999322</v>
      </c>
      <c r="X100" s="121">
        <f aca="true" t="shared" si="28" ref="X100:X128">Q100/P100*100</f>
        <v>70.46619326952764</v>
      </c>
      <c r="Y100" s="121">
        <f aca="true" t="shared" si="29" ref="Y100:Y128">S100/Q100*100</f>
        <v>122.3273746933053</v>
      </c>
    </row>
    <row r="101" spans="1:25" ht="12.75">
      <c r="A101" s="309" t="s">
        <v>315</v>
      </c>
      <c r="I101" s="1">
        <v>112</v>
      </c>
      <c r="J101" s="60">
        <v>321</v>
      </c>
      <c r="K101" s="60" t="s">
        <v>41</v>
      </c>
      <c r="L101" s="60"/>
      <c r="M101" s="75">
        <f>M102+M103+M105</f>
        <v>72690</v>
      </c>
      <c r="N101" s="75">
        <f>N102+N103+N105+N106</f>
        <v>60689</v>
      </c>
      <c r="O101" s="74">
        <f aca="true" t="shared" si="30" ref="O101:U101">O102+O103+O105+O106+O104</f>
        <v>71000</v>
      </c>
      <c r="P101" s="74">
        <f t="shared" si="30"/>
        <v>86000</v>
      </c>
      <c r="Q101" s="74">
        <f t="shared" si="30"/>
        <v>72000</v>
      </c>
      <c r="R101" s="648">
        <f t="shared" si="30"/>
        <v>35359</v>
      </c>
      <c r="S101" s="648">
        <f t="shared" si="30"/>
        <v>87000</v>
      </c>
      <c r="T101" s="649">
        <f t="shared" si="30"/>
        <v>87000</v>
      </c>
      <c r="U101" s="564">
        <f t="shared" si="30"/>
        <v>46009</v>
      </c>
      <c r="V101" s="444">
        <f t="shared" si="25"/>
        <v>0.5288390804597701</v>
      </c>
      <c r="W101" s="121">
        <f t="shared" si="26"/>
        <v>121.12676056338027</v>
      </c>
      <c r="X101" s="121">
        <f t="shared" si="28"/>
        <v>83.72093023255815</v>
      </c>
      <c r="Y101" s="121">
        <f t="shared" si="29"/>
        <v>120.83333333333333</v>
      </c>
    </row>
    <row r="102" spans="1:25" ht="12.75">
      <c r="A102" s="309" t="s">
        <v>315</v>
      </c>
      <c r="E102" s="1">
        <v>4</v>
      </c>
      <c r="I102" s="1">
        <v>112</v>
      </c>
      <c r="J102" s="24">
        <v>3211</v>
      </c>
      <c r="K102" s="24" t="s">
        <v>177</v>
      </c>
      <c r="L102" s="24"/>
      <c r="M102" s="25">
        <v>14358</v>
      </c>
      <c r="N102" s="25">
        <v>10551</v>
      </c>
      <c r="O102" s="28">
        <v>20000</v>
      </c>
      <c r="P102" s="28">
        <v>25000</v>
      </c>
      <c r="Q102" s="123">
        <v>20000</v>
      </c>
      <c r="R102" s="651">
        <v>9053</v>
      </c>
      <c r="S102" s="648">
        <v>25000</v>
      </c>
      <c r="T102" s="649">
        <v>25000</v>
      </c>
      <c r="U102" s="565">
        <v>12613</v>
      </c>
      <c r="V102" s="444">
        <f t="shared" si="25"/>
        <v>0.50452</v>
      </c>
      <c r="W102" s="121">
        <f t="shared" si="26"/>
        <v>125</v>
      </c>
      <c r="X102" s="121">
        <f t="shared" si="28"/>
        <v>80</v>
      </c>
      <c r="Y102" s="121">
        <f t="shared" si="29"/>
        <v>125</v>
      </c>
    </row>
    <row r="103" spans="1:25" ht="12.75">
      <c r="A103" s="309" t="s">
        <v>315</v>
      </c>
      <c r="E103" s="1">
        <v>4</v>
      </c>
      <c r="I103" s="1">
        <v>112</v>
      </c>
      <c r="J103" s="24">
        <v>3212</v>
      </c>
      <c r="K103" s="24" t="s">
        <v>452</v>
      </c>
      <c r="L103" s="24"/>
      <c r="M103" s="25">
        <v>56212</v>
      </c>
      <c r="N103" s="25">
        <v>35031</v>
      </c>
      <c r="O103" s="28">
        <v>37000</v>
      </c>
      <c r="P103" s="28">
        <v>27000</v>
      </c>
      <c r="Q103" s="123">
        <v>38000</v>
      </c>
      <c r="R103" s="651">
        <v>13454</v>
      </c>
      <c r="S103" s="648">
        <v>37000</v>
      </c>
      <c r="T103" s="649">
        <v>37000</v>
      </c>
      <c r="U103" s="565">
        <v>16614</v>
      </c>
      <c r="V103" s="444">
        <f t="shared" si="25"/>
        <v>0.449027027027027</v>
      </c>
      <c r="W103" s="121">
        <f t="shared" si="26"/>
        <v>72.97297297297297</v>
      </c>
      <c r="X103" s="121">
        <f t="shared" si="28"/>
        <v>140.74074074074073</v>
      </c>
      <c r="Y103" s="121">
        <f t="shared" si="29"/>
        <v>97.36842105263158</v>
      </c>
    </row>
    <row r="104" spans="1:25" ht="12.75">
      <c r="A104" s="309" t="s">
        <v>315</v>
      </c>
      <c r="I104" s="1">
        <v>112</v>
      </c>
      <c r="J104" s="24">
        <v>3212</v>
      </c>
      <c r="K104" s="24" t="s">
        <v>453</v>
      </c>
      <c r="L104" s="24"/>
      <c r="M104" s="25"/>
      <c r="N104" s="25">
        <v>0</v>
      </c>
      <c r="O104" s="28">
        <v>3000</v>
      </c>
      <c r="P104" s="28">
        <v>3000</v>
      </c>
      <c r="Q104" s="123">
        <v>3000</v>
      </c>
      <c r="R104" s="651">
        <v>1146</v>
      </c>
      <c r="S104" s="648">
        <v>3000</v>
      </c>
      <c r="T104" s="649">
        <v>3000</v>
      </c>
      <c r="U104" s="565">
        <v>1950</v>
      </c>
      <c r="V104" s="444">
        <f t="shared" si="25"/>
        <v>0.65</v>
      </c>
      <c r="W104" s="121">
        <f t="shared" si="26"/>
        <v>100</v>
      </c>
      <c r="X104" s="121">
        <f t="shared" si="28"/>
        <v>100</v>
      </c>
      <c r="Y104" s="121">
        <f t="shared" si="29"/>
        <v>100</v>
      </c>
    </row>
    <row r="105" spans="1:25" ht="12.75">
      <c r="A105" s="309" t="s">
        <v>315</v>
      </c>
      <c r="E105" s="1">
        <v>4</v>
      </c>
      <c r="I105" s="1">
        <v>112</v>
      </c>
      <c r="J105" s="24">
        <v>3213</v>
      </c>
      <c r="K105" s="24" t="s">
        <v>179</v>
      </c>
      <c r="L105" s="24"/>
      <c r="M105" s="25">
        <v>2120</v>
      </c>
      <c r="N105" s="25">
        <v>4710</v>
      </c>
      <c r="O105" s="28">
        <v>4000</v>
      </c>
      <c r="P105" s="28">
        <v>16000</v>
      </c>
      <c r="Q105" s="123">
        <v>4000</v>
      </c>
      <c r="R105" s="651">
        <v>4200</v>
      </c>
      <c r="S105" s="648">
        <v>12000</v>
      </c>
      <c r="T105" s="649">
        <v>12000</v>
      </c>
      <c r="U105" s="565">
        <v>7410</v>
      </c>
      <c r="V105" s="444">
        <f t="shared" si="25"/>
        <v>0.6175</v>
      </c>
      <c r="W105" s="121">
        <f t="shared" si="26"/>
        <v>400</v>
      </c>
      <c r="X105" s="121">
        <f t="shared" si="28"/>
        <v>25</v>
      </c>
      <c r="Y105" s="121">
        <f t="shared" si="29"/>
        <v>300</v>
      </c>
    </row>
    <row r="106" spans="1:25" ht="12.75">
      <c r="A106" s="309" t="s">
        <v>315</v>
      </c>
      <c r="I106" s="1">
        <v>112</v>
      </c>
      <c r="J106" s="24">
        <v>3214</v>
      </c>
      <c r="K106" s="24" t="s">
        <v>349</v>
      </c>
      <c r="L106" s="24"/>
      <c r="M106" s="25"/>
      <c r="N106" s="25">
        <v>10397</v>
      </c>
      <c r="O106" s="28">
        <v>7000</v>
      </c>
      <c r="P106" s="28">
        <v>15000</v>
      </c>
      <c r="Q106" s="123">
        <v>7000</v>
      </c>
      <c r="R106" s="651">
        <v>7506</v>
      </c>
      <c r="S106" s="648">
        <v>10000</v>
      </c>
      <c r="T106" s="649">
        <v>10000</v>
      </c>
      <c r="U106" s="565">
        <v>7422</v>
      </c>
      <c r="V106" s="444">
        <f t="shared" si="25"/>
        <v>0.7422</v>
      </c>
      <c r="W106" s="121">
        <f t="shared" si="26"/>
        <v>214.28571428571428</v>
      </c>
      <c r="X106" s="121">
        <f t="shared" si="28"/>
        <v>46.666666666666664</v>
      </c>
      <c r="Y106" s="121">
        <f t="shared" si="29"/>
        <v>142.85714285714286</v>
      </c>
    </row>
    <row r="107" spans="1:25" ht="12.75">
      <c r="A107" s="309" t="s">
        <v>315</v>
      </c>
      <c r="I107" s="1">
        <v>112</v>
      </c>
      <c r="J107" s="60">
        <v>322</v>
      </c>
      <c r="K107" s="60" t="s">
        <v>90</v>
      </c>
      <c r="L107" s="60"/>
      <c r="M107" s="75">
        <f>M108+M109+M110</f>
        <v>104522</v>
      </c>
      <c r="N107" s="75">
        <f>N108+N109+N110+N111</f>
        <v>181968</v>
      </c>
      <c r="O107" s="74">
        <f>O108+O109+O110</f>
        <v>146000</v>
      </c>
      <c r="P107" s="74">
        <f aca="true" t="shared" si="31" ref="P107:U107">P108+P109+P110+P111</f>
        <v>212500</v>
      </c>
      <c r="Q107" s="74">
        <f t="shared" si="31"/>
        <v>141200</v>
      </c>
      <c r="R107" s="648">
        <f t="shared" si="31"/>
        <v>92997</v>
      </c>
      <c r="S107" s="648">
        <f t="shared" si="31"/>
        <v>203500</v>
      </c>
      <c r="T107" s="649">
        <f t="shared" si="31"/>
        <v>203500</v>
      </c>
      <c r="U107" s="238">
        <f t="shared" si="31"/>
        <v>85824</v>
      </c>
      <c r="V107" s="444">
        <f t="shared" si="25"/>
        <v>0.42173955773955774</v>
      </c>
      <c r="W107" s="121">
        <f t="shared" si="26"/>
        <v>145.54794520547944</v>
      </c>
      <c r="X107" s="121">
        <f t="shared" si="28"/>
        <v>66.44705882352942</v>
      </c>
      <c r="Y107" s="121">
        <f t="shared" si="29"/>
        <v>144.12181303116148</v>
      </c>
    </row>
    <row r="108" spans="1:28" ht="12.75">
      <c r="A108" s="309" t="s">
        <v>315</v>
      </c>
      <c r="E108" s="1">
        <v>4</v>
      </c>
      <c r="I108" s="1">
        <v>112</v>
      </c>
      <c r="J108" s="24">
        <v>3221</v>
      </c>
      <c r="K108" s="24" t="s">
        <v>180</v>
      </c>
      <c r="L108" s="24"/>
      <c r="M108" s="25">
        <v>33295</v>
      </c>
      <c r="N108" s="25">
        <v>44660</v>
      </c>
      <c r="O108" s="28">
        <v>36000</v>
      </c>
      <c r="P108" s="28">
        <v>60000</v>
      </c>
      <c r="Q108" s="123">
        <v>36000</v>
      </c>
      <c r="R108" s="651">
        <v>28020</v>
      </c>
      <c r="S108" s="648">
        <v>55000</v>
      </c>
      <c r="T108" s="649">
        <v>55000</v>
      </c>
      <c r="U108" s="565">
        <v>23930</v>
      </c>
      <c r="V108" s="444">
        <f t="shared" si="25"/>
        <v>0.4350909090909091</v>
      </c>
      <c r="W108" s="121">
        <f t="shared" si="26"/>
        <v>166.66666666666669</v>
      </c>
      <c r="X108" s="121">
        <f t="shared" si="28"/>
        <v>60</v>
      </c>
      <c r="Y108" s="121">
        <f t="shared" si="29"/>
        <v>152.77777777777777</v>
      </c>
      <c r="AA108" s="20"/>
      <c r="AB108" s="20"/>
    </row>
    <row r="109" spans="1:25" ht="12.75">
      <c r="A109" s="309" t="s">
        <v>315</v>
      </c>
      <c r="E109" s="1">
        <v>4</v>
      </c>
      <c r="I109" s="1">
        <v>112</v>
      </c>
      <c r="J109" s="24">
        <v>3223</v>
      </c>
      <c r="K109" s="30" t="s">
        <v>181</v>
      </c>
      <c r="L109" s="29"/>
      <c r="M109" s="25">
        <v>66119</v>
      </c>
      <c r="N109" s="25">
        <v>105221</v>
      </c>
      <c r="O109" s="28">
        <v>100000</v>
      </c>
      <c r="P109" s="28">
        <v>130000</v>
      </c>
      <c r="Q109" s="123">
        <v>100000</v>
      </c>
      <c r="R109" s="651">
        <v>53221</v>
      </c>
      <c r="S109" s="648">
        <v>130000</v>
      </c>
      <c r="T109" s="649">
        <v>130000</v>
      </c>
      <c r="U109" s="565">
        <v>49729</v>
      </c>
      <c r="V109" s="444">
        <f t="shared" si="25"/>
        <v>0.38253076923076923</v>
      </c>
      <c r="W109" s="121">
        <f t="shared" si="26"/>
        <v>130</v>
      </c>
      <c r="X109" s="121">
        <f t="shared" si="28"/>
        <v>76.92307692307693</v>
      </c>
      <c r="Y109" s="121">
        <f t="shared" si="29"/>
        <v>130</v>
      </c>
    </row>
    <row r="110" spans="1:25" ht="12.75">
      <c r="A110" s="309" t="s">
        <v>315</v>
      </c>
      <c r="E110" s="1">
        <v>4</v>
      </c>
      <c r="I110" s="1">
        <v>112</v>
      </c>
      <c r="J110" s="24">
        <v>3225</v>
      </c>
      <c r="K110" s="24" t="s">
        <v>182</v>
      </c>
      <c r="L110" s="24"/>
      <c r="M110" s="25">
        <v>5108</v>
      </c>
      <c r="N110" s="25">
        <v>32017</v>
      </c>
      <c r="O110" s="28">
        <v>10000</v>
      </c>
      <c r="P110" s="28">
        <v>22000</v>
      </c>
      <c r="Q110" s="123">
        <v>5000</v>
      </c>
      <c r="R110" s="651">
        <v>11545</v>
      </c>
      <c r="S110" s="648">
        <v>18000</v>
      </c>
      <c r="T110" s="649">
        <v>18000</v>
      </c>
      <c r="U110" s="565">
        <v>12165</v>
      </c>
      <c r="V110" s="444">
        <f t="shared" si="25"/>
        <v>0.6758333333333333</v>
      </c>
      <c r="W110" s="121">
        <f t="shared" si="26"/>
        <v>220.00000000000003</v>
      </c>
      <c r="X110" s="121">
        <f t="shared" si="28"/>
        <v>22.727272727272727</v>
      </c>
      <c r="Y110" s="121">
        <f t="shared" si="29"/>
        <v>360</v>
      </c>
    </row>
    <row r="111" spans="1:25" ht="12.75">
      <c r="A111" s="309" t="s">
        <v>315</v>
      </c>
      <c r="I111" s="1">
        <v>112</v>
      </c>
      <c r="J111" s="24">
        <v>3227</v>
      </c>
      <c r="K111" s="24" t="s">
        <v>292</v>
      </c>
      <c r="L111" s="24"/>
      <c r="M111" s="25"/>
      <c r="N111" s="25">
        <v>70</v>
      </c>
      <c r="O111" s="28">
        <v>0</v>
      </c>
      <c r="P111" s="28">
        <v>500</v>
      </c>
      <c r="Q111" s="123">
        <v>200</v>
      </c>
      <c r="R111" s="651">
        <v>211</v>
      </c>
      <c r="S111" s="648">
        <v>500</v>
      </c>
      <c r="T111" s="649">
        <v>500</v>
      </c>
      <c r="U111" s="565">
        <v>0</v>
      </c>
      <c r="V111" s="444">
        <f t="shared" si="25"/>
        <v>0</v>
      </c>
      <c r="W111" s="121" t="e">
        <f t="shared" si="26"/>
        <v>#DIV/0!</v>
      </c>
      <c r="X111" s="121">
        <f t="shared" si="28"/>
        <v>40</v>
      </c>
      <c r="Y111" s="121">
        <f t="shared" si="29"/>
        <v>250</v>
      </c>
    </row>
    <row r="112" spans="1:25" ht="12.75">
      <c r="A112" s="309" t="s">
        <v>315</v>
      </c>
      <c r="I112" s="1">
        <v>112</v>
      </c>
      <c r="J112" s="60">
        <v>323</v>
      </c>
      <c r="K112" s="60" t="s">
        <v>43</v>
      </c>
      <c r="L112" s="60"/>
      <c r="M112" s="75">
        <f>M113+M114+M115+M117+M118+M124+M125+M126+M127+M132+M133</f>
        <v>235923</v>
      </c>
      <c r="N112" s="75">
        <f>N113+N114+N115+N117+N118+N124+N125+N126+N127+N132+N133+N129+N119+N122+N123+N128+N130+N131+N120+N121</f>
        <v>340454</v>
      </c>
      <c r="O112" s="74">
        <f>O113+O114+O115+O117+O118+O124+O125+O126+O127+O132+O133+O129+O119+O122+O123+O128+O130+O131+O120+O121+O116</f>
        <v>278200</v>
      </c>
      <c r="P112" s="74">
        <f>P113+P114+P115+P117+P118+P124+P125+P126+P127+P132+P133+P129+P119+P122+P123+P128+P130+P131+P120+P121+P116</f>
        <v>387750</v>
      </c>
      <c r="Q112" s="74">
        <f>Q113+Q114+Q115+Q117+Q118+Q124+Q125+Q126+Q127+Q132+Q133+Q129+Q119+Q122+Q123+Q128+Q130+Q131</f>
        <v>267400</v>
      </c>
      <c r="R112" s="648">
        <f>R113+R114+R115+R117+R118+R124+R125+R126+R127+R132+R133+R129+R119+R122+R123+R128+R130+R131+R116</f>
        <v>148438</v>
      </c>
      <c r="S112" s="648">
        <f>S113+S114+S115+S117+S118+S124+S125+S126+S127+S132+S133+S129+S119+S122+S123+S128+S130+S131+S116</f>
        <v>338000</v>
      </c>
      <c r="T112" s="649">
        <f>T113+T114+T115+T117+T118+T124+T125+T126+T127+T132+T133+T129+T119+T122+T123+T128+T130+T131+T116</f>
        <v>338000</v>
      </c>
      <c r="U112" s="238">
        <f>U113+U114+U115+U117+U118+U124+U125+U126+U127+U132+U133+U129+U119+U122+U123+U128+U130+U131+U116</f>
        <v>162972</v>
      </c>
      <c r="V112" s="444">
        <f t="shared" si="25"/>
        <v>0.48216568047337277</v>
      </c>
      <c r="W112" s="121">
        <f t="shared" si="26"/>
        <v>139.3781452192667</v>
      </c>
      <c r="X112" s="121">
        <f t="shared" si="28"/>
        <v>68.96196002578982</v>
      </c>
      <c r="Y112" s="121">
        <f t="shared" si="29"/>
        <v>126.40239341810022</v>
      </c>
    </row>
    <row r="113" spans="1:25" ht="12.75">
      <c r="A113" s="309" t="s">
        <v>315</v>
      </c>
      <c r="C113" s="1">
        <v>2</v>
      </c>
      <c r="D113" s="1">
        <v>3</v>
      </c>
      <c r="E113" s="1">
        <v>4</v>
      </c>
      <c r="I113" s="1">
        <v>112</v>
      </c>
      <c r="J113" s="24">
        <v>3231</v>
      </c>
      <c r="K113" s="24" t="s">
        <v>184</v>
      </c>
      <c r="L113" s="60"/>
      <c r="M113" s="25">
        <v>56529</v>
      </c>
      <c r="N113" s="25">
        <v>72415</v>
      </c>
      <c r="O113" s="28">
        <v>65000</v>
      </c>
      <c r="P113" s="28">
        <v>75000</v>
      </c>
      <c r="Q113" s="123">
        <v>52000</v>
      </c>
      <c r="R113" s="651">
        <v>36555</v>
      </c>
      <c r="S113" s="648">
        <v>70000</v>
      </c>
      <c r="T113" s="649">
        <v>70000</v>
      </c>
      <c r="U113" s="565">
        <v>30159</v>
      </c>
      <c r="V113" s="444">
        <f t="shared" si="25"/>
        <v>0.43084285714285714</v>
      </c>
      <c r="W113" s="121">
        <f t="shared" si="26"/>
        <v>115.38461538461537</v>
      </c>
      <c r="X113" s="121">
        <f t="shared" si="28"/>
        <v>69.33333333333334</v>
      </c>
      <c r="Y113" s="121">
        <f t="shared" si="29"/>
        <v>134.6153846153846</v>
      </c>
    </row>
    <row r="114" spans="1:25" ht="12.75">
      <c r="A114" s="309" t="s">
        <v>315</v>
      </c>
      <c r="C114" s="1">
        <v>2</v>
      </c>
      <c r="D114" s="1">
        <v>3</v>
      </c>
      <c r="E114" s="1">
        <v>4</v>
      </c>
      <c r="I114" s="1">
        <v>112</v>
      </c>
      <c r="J114" s="24">
        <v>3232</v>
      </c>
      <c r="K114" s="24" t="s">
        <v>185</v>
      </c>
      <c r="L114" s="60"/>
      <c r="M114" s="25">
        <v>12606</v>
      </c>
      <c r="N114" s="25">
        <v>8950</v>
      </c>
      <c r="O114" s="28">
        <v>5000</v>
      </c>
      <c r="P114" s="28">
        <v>20000</v>
      </c>
      <c r="Q114" s="123">
        <v>3200</v>
      </c>
      <c r="R114" s="651">
        <v>10239</v>
      </c>
      <c r="S114" s="648">
        <v>20000</v>
      </c>
      <c r="T114" s="649">
        <v>20000</v>
      </c>
      <c r="U114" s="565">
        <v>988</v>
      </c>
      <c r="V114" s="444">
        <f t="shared" si="25"/>
        <v>0.0494</v>
      </c>
      <c r="W114" s="121">
        <f t="shared" si="26"/>
        <v>400</v>
      </c>
      <c r="X114" s="121">
        <f t="shared" si="28"/>
        <v>16</v>
      </c>
      <c r="Y114" s="121">
        <f t="shared" si="29"/>
        <v>625</v>
      </c>
    </row>
    <row r="115" spans="1:25" ht="12.75">
      <c r="A115" s="309" t="s">
        <v>315</v>
      </c>
      <c r="C115" s="1">
        <v>2</v>
      </c>
      <c r="D115" s="1">
        <v>3</v>
      </c>
      <c r="E115" s="1">
        <v>4</v>
      </c>
      <c r="I115" s="1">
        <v>112</v>
      </c>
      <c r="J115" s="24">
        <v>3232</v>
      </c>
      <c r="K115" s="24" t="s">
        <v>280</v>
      </c>
      <c r="L115" s="60"/>
      <c r="M115" s="25">
        <v>12876</v>
      </c>
      <c r="N115" s="25">
        <v>37480</v>
      </c>
      <c r="O115" s="28">
        <v>15000</v>
      </c>
      <c r="P115" s="28">
        <v>17000</v>
      </c>
      <c r="Q115" s="123">
        <v>9600</v>
      </c>
      <c r="R115" s="651">
        <v>2974</v>
      </c>
      <c r="S115" s="648">
        <v>15000</v>
      </c>
      <c r="T115" s="649">
        <v>15000</v>
      </c>
      <c r="U115" s="565">
        <v>17558</v>
      </c>
      <c r="V115" s="444">
        <f t="shared" si="25"/>
        <v>1.1705333333333334</v>
      </c>
      <c r="W115" s="121">
        <f t="shared" si="26"/>
        <v>113.33333333333333</v>
      </c>
      <c r="X115" s="121">
        <f t="shared" si="28"/>
        <v>56.470588235294116</v>
      </c>
      <c r="Y115" s="121">
        <f t="shared" si="29"/>
        <v>156.25</v>
      </c>
    </row>
    <row r="116" spans="1:25" ht="12.75">
      <c r="A116" s="309" t="s">
        <v>315</v>
      </c>
      <c r="I116" s="1">
        <v>112</v>
      </c>
      <c r="J116" s="24">
        <v>3232</v>
      </c>
      <c r="K116" s="24" t="s">
        <v>483</v>
      </c>
      <c r="L116" s="60"/>
      <c r="M116" s="25"/>
      <c r="N116" s="25">
        <v>0</v>
      </c>
      <c r="O116" s="28">
        <v>0</v>
      </c>
      <c r="P116" s="28">
        <v>20000</v>
      </c>
      <c r="Q116" s="123">
        <v>0</v>
      </c>
      <c r="R116" s="651">
        <v>2705</v>
      </c>
      <c r="S116" s="648">
        <v>2000</v>
      </c>
      <c r="T116" s="649">
        <v>2000</v>
      </c>
      <c r="U116" s="565">
        <v>289</v>
      </c>
      <c r="V116" s="444">
        <f t="shared" si="25"/>
        <v>0.1445</v>
      </c>
      <c r="W116" s="121" t="e">
        <f t="shared" si="26"/>
        <v>#DIV/0!</v>
      </c>
      <c r="X116" s="121">
        <f t="shared" si="28"/>
        <v>0</v>
      </c>
      <c r="Y116" s="121" t="e">
        <f t="shared" si="29"/>
        <v>#DIV/0!</v>
      </c>
    </row>
    <row r="117" spans="1:25" ht="12.75">
      <c r="A117" s="309" t="s">
        <v>315</v>
      </c>
      <c r="C117" s="1">
        <v>2</v>
      </c>
      <c r="D117" s="1">
        <v>3</v>
      </c>
      <c r="E117" s="1">
        <v>4</v>
      </c>
      <c r="I117" s="1">
        <v>112</v>
      </c>
      <c r="J117" s="24">
        <v>3233</v>
      </c>
      <c r="K117" s="24" t="s">
        <v>171</v>
      </c>
      <c r="L117" s="60"/>
      <c r="M117" s="25">
        <v>39617</v>
      </c>
      <c r="N117" s="25">
        <v>19664</v>
      </c>
      <c r="O117" s="28">
        <v>35000</v>
      </c>
      <c r="P117" s="28">
        <v>35000</v>
      </c>
      <c r="Q117" s="123">
        <v>35000</v>
      </c>
      <c r="R117" s="651">
        <v>14815</v>
      </c>
      <c r="S117" s="648">
        <v>35000</v>
      </c>
      <c r="T117" s="649">
        <v>35000</v>
      </c>
      <c r="U117" s="565">
        <v>21738</v>
      </c>
      <c r="V117" s="444">
        <f t="shared" si="25"/>
        <v>0.6210857142857142</v>
      </c>
      <c r="W117" s="121">
        <f t="shared" si="26"/>
        <v>100</v>
      </c>
      <c r="X117" s="121">
        <f t="shared" si="28"/>
        <v>100</v>
      </c>
      <c r="Y117" s="121">
        <f t="shared" si="29"/>
        <v>100</v>
      </c>
    </row>
    <row r="118" spans="1:25" ht="12.75">
      <c r="A118" s="309" t="s">
        <v>315</v>
      </c>
      <c r="C118" s="1">
        <v>2</v>
      </c>
      <c r="D118" s="1">
        <v>3</v>
      </c>
      <c r="E118" s="1">
        <v>4</v>
      </c>
      <c r="I118" s="1">
        <v>112</v>
      </c>
      <c r="J118" s="24">
        <v>3234</v>
      </c>
      <c r="K118" s="30" t="s">
        <v>186</v>
      </c>
      <c r="L118" s="61"/>
      <c r="M118" s="25">
        <v>4742</v>
      </c>
      <c r="N118" s="25">
        <v>28376</v>
      </c>
      <c r="O118" s="28">
        <v>10000</v>
      </c>
      <c r="P118" s="28">
        <v>40000</v>
      </c>
      <c r="Q118" s="123">
        <v>10000</v>
      </c>
      <c r="R118" s="651">
        <v>12866</v>
      </c>
      <c r="S118" s="648">
        <v>30000</v>
      </c>
      <c r="T118" s="649">
        <v>30000</v>
      </c>
      <c r="U118" s="565">
        <v>6385</v>
      </c>
      <c r="V118" s="444">
        <f t="shared" si="25"/>
        <v>0.21283333333333335</v>
      </c>
      <c r="W118" s="121">
        <f t="shared" si="26"/>
        <v>400</v>
      </c>
      <c r="X118" s="121">
        <f t="shared" si="28"/>
        <v>25</v>
      </c>
      <c r="Y118" s="121">
        <f t="shared" si="29"/>
        <v>300</v>
      </c>
    </row>
    <row r="119" spans="1:26" ht="12.75" hidden="1">
      <c r="A119" s="309" t="s">
        <v>315</v>
      </c>
      <c r="E119" s="1">
        <v>4</v>
      </c>
      <c r="I119" s="1">
        <v>112</v>
      </c>
      <c r="J119" s="24">
        <v>3234</v>
      </c>
      <c r="K119" s="30" t="s">
        <v>350</v>
      </c>
      <c r="L119" s="61"/>
      <c r="M119" s="25"/>
      <c r="N119" s="25">
        <v>0</v>
      </c>
      <c r="O119" s="28">
        <v>0</v>
      </c>
      <c r="P119" s="28">
        <v>0</v>
      </c>
      <c r="Q119" s="123">
        <v>0</v>
      </c>
      <c r="R119" s="651">
        <v>0</v>
      </c>
      <c r="S119" s="648">
        <v>0</v>
      </c>
      <c r="T119" s="649">
        <v>0</v>
      </c>
      <c r="U119" s="565">
        <v>0</v>
      </c>
      <c r="V119" s="444" t="e">
        <f t="shared" si="25"/>
        <v>#DIV/0!</v>
      </c>
      <c r="W119" s="121" t="e">
        <f t="shared" si="26"/>
        <v>#DIV/0!</v>
      </c>
      <c r="X119" s="121" t="e">
        <f t="shared" si="28"/>
        <v>#DIV/0!</v>
      </c>
      <c r="Y119" s="121" t="e">
        <f t="shared" si="29"/>
        <v>#DIV/0!</v>
      </c>
      <c r="Z119" s="247" t="s">
        <v>492</v>
      </c>
    </row>
    <row r="120" spans="1:26" ht="12.75" hidden="1">
      <c r="A120" s="309" t="s">
        <v>315</v>
      </c>
      <c r="I120" s="1">
        <v>112</v>
      </c>
      <c r="J120" s="24">
        <v>3234</v>
      </c>
      <c r="K120" s="30" t="s">
        <v>463</v>
      </c>
      <c r="L120" s="61"/>
      <c r="M120" s="25"/>
      <c r="N120" s="25">
        <v>3420</v>
      </c>
      <c r="O120" s="28">
        <v>0</v>
      </c>
      <c r="P120" s="28">
        <v>0</v>
      </c>
      <c r="Q120" s="123">
        <v>0</v>
      </c>
      <c r="R120" s="651">
        <v>0</v>
      </c>
      <c r="S120" s="648">
        <v>0</v>
      </c>
      <c r="T120" s="649">
        <v>0</v>
      </c>
      <c r="U120" s="565">
        <v>0</v>
      </c>
      <c r="V120" s="444" t="e">
        <f t="shared" si="25"/>
        <v>#DIV/0!</v>
      </c>
      <c r="W120" s="121" t="e">
        <f t="shared" si="26"/>
        <v>#DIV/0!</v>
      </c>
      <c r="X120" s="121" t="e">
        <f t="shared" si="28"/>
        <v>#DIV/0!</v>
      </c>
      <c r="Y120" s="121" t="e">
        <f t="shared" si="29"/>
        <v>#DIV/0!</v>
      </c>
      <c r="Z120" s="20"/>
    </row>
    <row r="121" spans="1:26" ht="12.75" hidden="1">
      <c r="A121" s="309" t="s">
        <v>315</v>
      </c>
      <c r="I121" s="1">
        <v>112</v>
      </c>
      <c r="J121" s="24">
        <v>3234</v>
      </c>
      <c r="K121" s="30" t="s">
        <v>464</v>
      </c>
      <c r="L121" s="61"/>
      <c r="M121" s="25"/>
      <c r="N121" s="25">
        <v>2916</v>
      </c>
      <c r="O121" s="28">
        <v>0</v>
      </c>
      <c r="P121" s="28">
        <v>0</v>
      </c>
      <c r="Q121" s="123">
        <v>0</v>
      </c>
      <c r="R121" s="651">
        <v>0</v>
      </c>
      <c r="S121" s="648">
        <v>0</v>
      </c>
      <c r="T121" s="649">
        <v>0</v>
      </c>
      <c r="U121" s="565">
        <v>0</v>
      </c>
      <c r="V121" s="444" t="e">
        <f t="shared" si="25"/>
        <v>#DIV/0!</v>
      </c>
      <c r="W121" s="121" t="e">
        <f t="shared" si="26"/>
        <v>#DIV/0!</v>
      </c>
      <c r="X121" s="121" t="e">
        <f t="shared" si="28"/>
        <v>#DIV/0!</v>
      </c>
      <c r="Y121" s="121" t="e">
        <f t="shared" si="29"/>
        <v>#DIV/0!</v>
      </c>
      <c r="Z121" s="20"/>
    </row>
    <row r="122" spans="1:26" ht="12.75">
      <c r="A122" s="309" t="s">
        <v>315</v>
      </c>
      <c r="C122" s="1">
        <v>2</v>
      </c>
      <c r="I122" s="1">
        <v>112</v>
      </c>
      <c r="J122" s="24">
        <v>3236</v>
      </c>
      <c r="K122" s="30" t="s">
        <v>351</v>
      </c>
      <c r="L122" s="61"/>
      <c r="M122" s="25"/>
      <c r="N122" s="25">
        <v>8871</v>
      </c>
      <c r="O122" s="28">
        <v>3000</v>
      </c>
      <c r="P122" s="28">
        <v>3000</v>
      </c>
      <c r="Q122" s="123">
        <v>3000</v>
      </c>
      <c r="R122" s="651">
        <v>0</v>
      </c>
      <c r="S122" s="648">
        <v>10000</v>
      </c>
      <c r="T122" s="649">
        <v>10000</v>
      </c>
      <c r="U122" s="565">
        <v>1875</v>
      </c>
      <c r="V122" s="444">
        <f t="shared" si="25"/>
        <v>0.1875</v>
      </c>
      <c r="W122" s="121">
        <f t="shared" si="26"/>
        <v>100</v>
      </c>
      <c r="X122" s="121">
        <f t="shared" si="28"/>
        <v>100</v>
      </c>
      <c r="Y122" s="121">
        <f t="shared" si="29"/>
        <v>333.33333333333337</v>
      </c>
      <c r="Z122" s="20"/>
    </row>
    <row r="123" spans="1:25" ht="12.75">
      <c r="A123" s="309" t="s">
        <v>315</v>
      </c>
      <c r="C123" s="1">
        <v>2</v>
      </c>
      <c r="D123" s="1">
        <v>3</v>
      </c>
      <c r="I123" s="1">
        <v>112</v>
      </c>
      <c r="J123" s="24">
        <v>3236</v>
      </c>
      <c r="K123" s="30" t="s">
        <v>352</v>
      </c>
      <c r="L123" s="61"/>
      <c r="M123" s="25"/>
      <c r="N123" s="25">
        <v>7000</v>
      </c>
      <c r="O123" s="28">
        <v>9000</v>
      </c>
      <c r="P123" s="28">
        <v>9000</v>
      </c>
      <c r="Q123" s="123">
        <v>9000</v>
      </c>
      <c r="R123" s="651">
        <v>0</v>
      </c>
      <c r="S123" s="648">
        <v>9000</v>
      </c>
      <c r="T123" s="649">
        <v>9000</v>
      </c>
      <c r="U123" s="565">
        <v>1770</v>
      </c>
      <c r="V123" s="444">
        <f t="shared" si="25"/>
        <v>0.19666666666666666</v>
      </c>
      <c r="W123" s="121">
        <f t="shared" si="26"/>
        <v>100</v>
      </c>
      <c r="X123" s="121">
        <f t="shared" si="28"/>
        <v>100</v>
      </c>
      <c r="Y123" s="121">
        <f t="shared" si="29"/>
        <v>100</v>
      </c>
    </row>
    <row r="124" spans="1:25" ht="12.75">
      <c r="A124" s="309" t="s">
        <v>315</v>
      </c>
      <c r="C124" s="1">
        <v>2</v>
      </c>
      <c r="D124" s="1">
        <v>3</v>
      </c>
      <c r="E124" s="1">
        <v>4</v>
      </c>
      <c r="I124" s="1">
        <v>112</v>
      </c>
      <c r="J124" s="24">
        <v>3237</v>
      </c>
      <c r="K124" s="30" t="s">
        <v>187</v>
      </c>
      <c r="L124" s="61"/>
      <c r="M124" s="25">
        <v>44737</v>
      </c>
      <c r="N124" s="25">
        <v>64258</v>
      </c>
      <c r="O124" s="28">
        <v>30000</v>
      </c>
      <c r="P124" s="28">
        <v>50000</v>
      </c>
      <c r="Q124" s="123">
        <v>10000</v>
      </c>
      <c r="R124" s="651">
        <v>17764</v>
      </c>
      <c r="S124" s="648">
        <v>40000</v>
      </c>
      <c r="T124" s="649">
        <v>40000</v>
      </c>
      <c r="U124" s="565">
        <v>14581</v>
      </c>
      <c r="V124" s="444">
        <f t="shared" si="25"/>
        <v>0.364525</v>
      </c>
      <c r="W124" s="121">
        <f t="shared" si="26"/>
        <v>166.66666666666669</v>
      </c>
      <c r="X124" s="121">
        <f t="shared" si="28"/>
        <v>20</v>
      </c>
      <c r="Y124" s="121">
        <f t="shared" si="29"/>
        <v>400</v>
      </c>
    </row>
    <row r="125" spans="1:25" ht="12.75">
      <c r="A125" s="309" t="s">
        <v>315</v>
      </c>
      <c r="C125" s="1">
        <v>2</v>
      </c>
      <c r="D125" s="1">
        <v>3</v>
      </c>
      <c r="E125" s="1">
        <v>4</v>
      </c>
      <c r="I125" s="1">
        <v>112</v>
      </c>
      <c r="J125" s="24">
        <v>3237</v>
      </c>
      <c r="K125" s="24" t="s">
        <v>188</v>
      </c>
      <c r="L125" s="60"/>
      <c r="M125" s="25">
        <v>24401</v>
      </c>
      <c r="N125" s="25">
        <v>8149</v>
      </c>
      <c r="O125" s="28">
        <v>30000</v>
      </c>
      <c r="P125" s="28">
        <v>25000</v>
      </c>
      <c r="Q125" s="123">
        <v>25000</v>
      </c>
      <c r="R125" s="651">
        <v>9813</v>
      </c>
      <c r="S125" s="648">
        <v>25000</v>
      </c>
      <c r="T125" s="649">
        <v>25000</v>
      </c>
      <c r="U125" s="565">
        <v>26984</v>
      </c>
      <c r="V125" s="444">
        <f t="shared" si="25"/>
        <v>1.07936</v>
      </c>
      <c r="W125" s="121">
        <f t="shared" si="26"/>
        <v>83.33333333333334</v>
      </c>
      <c r="X125" s="121">
        <f t="shared" si="28"/>
        <v>100</v>
      </c>
      <c r="Y125" s="121">
        <f t="shared" si="29"/>
        <v>100</v>
      </c>
    </row>
    <row r="126" spans="1:25" ht="12.75">
      <c r="A126" s="309" t="s">
        <v>315</v>
      </c>
      <c r="C126" s="1">
        <v>2</v>
      </c>
      <c r="D126" s="1">
        <v>3</v>
      </c>
      <c r="E126" s="1">
        <v>4</v>
      </c>
      <c r="I126" s="1">
        <v>112</v>
      </c>
      <c r="J126" s="24">
        <v>3237</v>
      </c>
      <c r="K126" s="24" t="s">
        <v>248</v>
      </c>
      <c r="L126" s="60"/>
      <c r="M126" s="25">
        <v>11570</v>
      </c>
      <c r="N126" s="25">
        <v>2092</v>
      </c>
      <c r="O126" s="28">
        <v>15000</v>
      </c>
      <c r="P126" s="28">
        <v>20000</v>
      </c>
      <c r="Q126" s="123">
        <v>5000</v>
      </c>
      <c r="R126" s="651">
        <v>2412</v>
      </c>
      <c r="S126" s="648">
        <v>20000</v>
      </c>
      <c r="T126" s="649">
        <v>20000</v>
      </c>
      <c r="U126" s="565">
        <v>360</v>
      </c>
      <c r="V126" s="444">
        <f t="shared" si="25"/>
        <v>0.018</v>
      </c>
      <c r="W126" s="121">
        <f t="shared" si="26"/>
        <v>133.33333333333331</v>
      </c>
      <c r="X126" s="121">
        <f t="shared" si="28"/>
        <v>25</v>
      </c>
      <c r="Y126" s="121">
        <f t="shared" si="29"/>
        <v>400</v>
      </c>
    </row>
    <row r="127" spans="1:25" ht="12.75">
      <c r="A127" s="309" t="s">
        <v>315</v>
      </c>
      <c r="C127" s="1">
        <v>2</v>
      </c>
      <c r="D127" s="1">
        <v>3</v>
      </c>
      <c r="E127" s="1">
        <v>4</v>
      </c>
      <c r="I127" s="1">
        <v>112</v>
      </c>
      <c r="J127" s="24">
        <v>3237</v>
      </c>
      <c r="K127" s="24" t="s">
        <v>259</v>
      </c>
      <c r="L127" s="60"/>
      <c r="M127" s="25">
        <v>4124</v>
      </c>
      <c r="N127" s="25">
        <v>10790</v>
      </c>
      <c r="O127" s="28">
        <v>15000</v>
      </c>
      <c r="P127" s="28">
        <v>10000</v>
      </c>
      <c r="Q127" s="123">
        <v>10000</v>
      </c>
      <c r="R127" s="651">
        <v>0</v>
      </c>
      <c r="S127" s="648">
        <v>10000</v>
      </c>
      <c r="T127" s="649">
        <v>10000</v>
      </c>
      <c r="U127" s="565">
        <v>4150</v>
      </c>
      <c r="V127" s="444">
        <f t="shared" si="25"/>
        <v>0.415</v>
      </c>
      <c r="W127" s="121">
        <f t="shared" si="26"/>
        <v>66.66666666666666</v>
      </c>
      <c r="X127" s="121">
        <f t="shared" si="28"/>
        <v>100</v>
      </c>
      <c r="Y127" s="121">
        <f t="shared" si="29"/>
        <v>100</v>
      </c>
    </row>
    <row r="128" spans="1:25" ht="12.75">
      <c r="A128" s="309" t="s">
        <v>315</v>
      </c>
      <c r="C128" s="1">
        <v>2</v>
      </c>
      <c r="I128" s="1">
        <v>112</v>
      </c>
      <c r="J128" s="24">
        <v>3237</v>
      </c>
      <c r="K128" s="24" t="s">
        <v>353</v>
      </c>
      <c r="L128" s="61"/>
      <c r="M128" s="25"/>
      <c r="N128" s="25">
        <v>3427</v>
      </c>
      <c r="O128" s="28">
        <v>3700</v>
      </c>
      <c r="P128" s="28">
        <v>3750</v>
      </c>
      <c r="Q128" s="123">
        <v>3700</v>
      </c>
      <c r="R128" s="651">
        <v>0</v>
      </c>
      <c r="S128" s="648">
        <v>0</v>
      </c>
      <c r="T128" s="649">
        <v>0</v>
      </c>
      <c r="U128" s="565">
        <v>1875</v>
      </c>
      <c r="V128" s="444" t="e">
        <f t="shared" si="25"/>
        <v>#DIV/0!</v>
      </c>
      <c r="W128" s="121">
        <f t="shared" si="26"/>
        <v>101.35135135135135</v>
      </c>
      <c r="X128" s="121">
        <f t="shared" si="28"/>
        <v>98.66666666666667</v>
      </c>
      <c r="Y128" s="121">
        <f t="shared" si="29"/>
        <v>0</v>
      </c>
    </row>
    <row r="129" spans="1:26" ht="12.75">
      <c r="A129" s="309" t="s">
        <v>315</v>
      </c>
      <c r="D129" s="1">
        <v>3</v>
      </c>
      <c r="E129" s="1">
        <v>4</v>
      </c>
      <c r="I129" s="1">
        <v>112</v>
      </c>
      <c r="J129" s="24">
        <v>3237</v>
      </c>
      <c r="K129" s="24" t="s">
        <v>189</v>
      </c>
      <c r="L129" s="61"/>
      <c r="M129" s="25"/>
      <c r="N129" s="25">
        <v>11771</v>
      </c>
      <c r="O129" s="28">
        <v>15000</v>
      </c>
      <c r="P129" s="28">
        <v>15000</v>
      </c>
      <c r="Q129" s="123">
        <v>15000</v>
      </c>
      <c r="R129" s="651">
        <v>19641</v>
      </c>
      <c r="S129" s="648">
        <v>15000</v>
      </c>
      <c r="T129" s="649">
        <v>15000</v>
      </c>
      <c r="U129" s="565">
        <v>11797</v>
      </c>
      <c r="V129" s="444">
        <f t="shared" si="25"/>
        <v>0.7864666666666666</v>
      </c>
      <c r="W129" s="121">
        <f t="shared" si="26"/>
        <v>100</v>
      </c>
      <c r="X129" s="121">
        <f>Q129/P129*100</f>
        <v>100</v>
      </c>
      <c r="Y129" s="121"/>
      <c r="Z129" s="1" t="s">
        <v>660</v>
      </c>
    </row>
    <row r="130" spans="1:25" ht="12.75">
      <c r="A130" s="309" t="s">
        <v>315</v>
      </c>
      <c r="C130" s="1">
        <v>2</v>
      </c>
      <c r="I130" s="1">
        <v>112</v>
      </c>
      <c r="J130" s="24">
        <v>3237</v>
      </c>
      <c r="K130" s="24" t="s">
        <v>354</v>
      </c>
      <c r="L130" s="61"/>
      <c r="M130" s="25"/>
      <c r="N130" s="25">
        <v>23015</v>
      </c>
      <c r="O130" s="28">
        <v>5000</v>
      </c>
      <c r="P130" s="28">
        <v>5000</v>
      </c>
      <c r="Q130" s="123">
        <v>10000</v>
      </c>
      <c r="R130" s="651">
        <v>0</v>
      </c>
      <c r="S130" s="648">
        <v>0</v>
      </c>
      <c r="T130" s="649">
        <v>0</v>
      </c>
      <c r="U130" s="565">
        <v>0</v>
      </c>
      <c r="V130" s="444" t="e">
        <f t="shared" si="25"/>
        <v>#DIV/0!</v>
      </c>
      <c r="W130" s="121">
        <f t="shared" si="26"/>
        <v>100</v>
      </c>
      <c r="X130" s="121">
        <f>Q130/P130*100</f>
        <v>200</v>
      </c>
      <c r="Y130" s="121"/>
    </row>
    <row r="131" spans="1:26" ht="12.75">
      <c r="A131" s="309" t="s">
        <v>315</v>
      </c>
      <c r="E131" s="1">
        <v>4</v>
      </c>
      <c r="I131" s="1">
        <v>112</v>
      </c>
      <c r="J131" s="24">
        <v>3237</v>
      </c>
      <c r="K131" s="30" t="s">
        <v>355</v>
      </c>
      <c r="L131" s="61"/>
      <c r="M131" s="25"/>
      <c r="N131" s="25">
        <v>9288</v>
      </c>
      <c r="O131" s="28">
        <v>10000</v>
      </c>
      <c r="P131" s="28">
        <v>10000</v>
      </c>
      <c r="Q131" s="123">
        <v>52000</v>
      </c>
      <c r="R131" s="651">
        <v>0</v>
      </c>
      <c r="S131" s="648">
        <v>10000</v>
      </c>
      <c r="T131" s="649">
        <v>10000</v>
      </c>
      <c r="U131" s="565">
        <v>0</v>
      </c>
      <c r="V131" s="444">
        <f t="shared" si="25"/>
        <v>0</v>
      </c>
      <c r="W131" s="121">
        <f t="shared" si="26"/>
        <v>100</v>
      </c>
      <c r="X131" s="121">
        <f>Q131/P131*100</f>
        <v>520</v>
      </c>
      <c r="Y131" s="121"/>
      <c r="Z131" s="1" t="s">
        <v>633</v>
      </c>
    </row>
    <row r="132" spans="1:25" ht="12.75">
      <c r="A132" s="309" t="s">
        <v>315</v>
      </c>
      <c r="C132" s="1">
        <v>2</v>
      </c>
      <c r="D132" s="1">
        <v>3</v>
      </c>
      <c r="E132" s="1">
        <v>4</v>
      </c>
      <c r="I132" s="1">
        <v>112</v>
      </c>
      <c r="J132" s="24">
        <v>3238</v>
      </c>
      <c r="K132" s="30" t="s">
        <v>190</v>
      </c>
      <c r="L132" s="61"/>
      <c r="M132" s="25">
        <v>8587</v>
      </c>
      <c r="N132" s="25">
        <v>7702</v>
      </c>
      <c r="O132" s="28">
        <v>10000</v>
      </c>
      <c r="P132" s="28">
        <v>12000</v>
      </c>
      <c r="Q132" s="123">
        <v>12500</v>
      </c>
      <c r="R132" s="651">
        <v>6435</v>
      </c>
      <c r="S132" s="648">
        <v>12000</v>
      </c>
      <c r="T132" s="649">
        <v>12000</v>
      </c>
      <c r="U132" s="565">
        <v>3075</v>
      </c>
      <c r="V132" s="444">
        <f t="shared" si="25"/>
        <v>0.25625</v>
      </c>
      <c r="W132" s="121">
        <f t="shared" si="26"/>
        <v>120</v>
      </c>
      <c r="X132" s="121">
        <f>Q132/P132*100</f>
        <v>104.16666666666667</v>
      </c>
      <c r="Y132" s="121">
        <f>S132/Q132*100</f>
        <v>96</v>
      </c>
    </row>
    <row r="133" spans="1:26" ht="12.75">
      <c r="A133" s="309" t="s">
        <v>315</v>
      </c>
      <c r="C133" s="1">
        <v>2</v>
      </c>
      <c r="D133" s="1">
        <v>3</v>
      </c>
      <c r="E133" s="1">
        <v>4</v>
      </c>
      <c r="I133" s="1">
        <v>112</v>
      </c>
      <c r="J133" s="24">
        <v>3239</v>
      </c>
      <c r="K133" s="30" t="s">
        <v>191</v>
      </c>
      <c r="L133" s="61"/>
      <c r="M133" s="25">
        <v>16134</v>
      </c>
      <c r="N133" s="25">
        <v>10870</v>
      </c>
      <c r="O133" s="28">
        <v>2500</v>
      </c>
      <c r="P133" s="28">
        <v>18000</v>
      </c>
      <c r="Q133" s="123">
        <v>2400</v>
      </c>
      <c r="R133" s="651">
        <v>12219</v>
      </c>
      <c r="S133" s="648">
        <v>15000</v>
      </c>
      <c r="T133" s="649">
        <v>15000</v>
      </c>
      <c r="U133" s="565">
        <v>19388</v>
      </c>
      <c r="V133" s="444">
        <f t="shared" si="25"/>
        <v>1.2925333333333333</v>
      </c>
      <c r="W133" s="121">
        <f t="shared" si="26"/>
        <v>720</v>
      </c>
      <c r="X133" s="121">
        <f>Q133/P133*100</f>
        <v>13.333333333333334</v>
      </c>
      <c r="Y133" s="121">
        <f>S133/Q133*100</f>
        <v>625</v>
      </c>
      <c r="Z133" s="1" t="s">
        <v>634</v>
      </c>
    </row>
    <row r="134" spans="1:25" ht="12.75">
      <c r="A134" s="309" t="s">
        <v>315</v>
      </c>
      <c r="I134" s="1">
        <v>112</v>
      </c>
      <c r="J134" s="60">
        <v>324</v>
      </c>
      <c r="K134" s="153" t="s">
        <v>381</v>
      </c>
      <c r="L134" s="61"/>
      <c r="M134" s="154"/>
      <c r="N134" s="74">
        <f aca="true" t="shared" si="32" ref="N134:U134">N135+N136</f>
        <v>5191</v>
      </c>
      <c r="O134" s="74">
        <f t="shared" si="32"/>
        <v>5000</v>
      </c>
      <c r="P134" s="74">
        <f t="shared" si="32"/>
        <v>17000</v>
      </c>
      <c r="Q134" s="74">
        <f t="shared" si="32"/>
        <v>8500</v>
      </c>
      <c r="R134" s="648">
        <f>R135+R136</f>
        <v>5121</v>
      </c>
      <c r="S134" s="648">
        <f t="shared" si="32"/>
        <v>17000</v>
      </c>
      <c r="T134" s="649">
        <f>T135+T136</f>
        <v>17000</v>
      </c>
      <c r="U134" s="238">
        <f t="shared" si="32"/>
        <v>2946</v>
      </c>
      <c r="V134" s="444">
        <f t="shared" si="25"/>
        <v>0.17329411764705882</v>
      </c>
      <c r="W134" s="121"/>
      <c r="X134" s="121"/>
      <c r="Y134" s="121"/>
    </row>
    <row r="135" spans="1:25" ht="12.75">
      <c r="A135" s="309" t="s">
        <v>315</v>
      </c>
      <c r="E135" s="1">
        <v>4</v>
      </c>
      <c r="I135" s="1">
        <v>112</v>
      </c>
      <c r="J135" s="24">
        <v>32411</v>
      </c>
      <c r="K135" s="30" t="s">
        <v>382</v>
      </c>
      <c r="L135" s="61"/>
      <c r="M135" s="25"/>
      <c r="N135" s="25">
        <v>1020</v>
      </c>
      <c r="O135" s="28">
        <v>3000</v>
      </c>
      <c r="P135" s="28">
        <v>3000</v>
      </c>
      <c r="Q135" s="123">
        <v>2000</v>
      </c>
      <c r="R135" s="651">
        <v>0</v>
      </c>
      <c r="S135" s="648">
        <v>3000</v>
      </c>
      <c r="T135" s="649">
        <v>3000</v>
      </c>
      <c r="U135" s="565">
        <v>2946</v>
      </c>
      <c r="V135" s="444">
        <f t="shared" si="25"/>
        <v>0.982</v>
      </c>
      <c r="W135" s="121"/>
      <c r="X135" s="121"/>
      <c r="Y135" s="121"/>
    </row>
    <row r="136" spans="1:25" ht="12.75">
      <c r="A136" s="309" t="s">
        <v>315</v>
      </c>
      <c r="E136" s="1">
        <v>4</v>
      </c>
      <c r="I136" s="1">
        <v>112</v>
      </c>
      <c r="J136" s="24">
        <v>32412</v>
      </c>
      <c r="K136" s="30" t="s">
        <v>383</v>
      </c>
      <c r="L136" s="61"/>
      <c r="M136" s="25"/>
      <c r="N136" s="25">
        <v>4171</v>
      </c>
      <c r="O136" s="28">
        <v>2000</v>
      </c>
      <c r="P136" s="28">
        <v>14000</v>
      </c>
      <c r="Q136" s="123">
        <v>6500</v>
      </c>
      <c r="R136" s="651">
        <v>5121</v>
      </c>
      <c r="S136" s="648">
        <v>14000</v>
      </c>
      <c r="T136" s="649">
        <v>14000</v>
      </c>
      <c r="U136" s="565">
        <v>0</v>
      </c>
      <c r="V136" s="444">
        <f t="shared" si="25"/>
        <v>0</v>
      </c>
      <c r="W136" s="121"/>
      <c r="X136" s="121"/>
      <c r="Y136" s="121"/>
    </row>
    <row r="137" spans="1:25" ht="12.75">
      <c r="A137" s="309" t="s">
        <v>315</v>
      </c>
      <c r="I137" s="1">
        <v>112</v>
      </c>
      <c r="J137" s="60">
        <v>329</v>
      </c>
      <c r="K137" s="60" t="s">
        <v>99</v>
      </c>
      <c r="L137" s="60"/>
      <c r="M137" s="75">
        <f>M138+M139+M140+M142</f>
        <v>122806</v>
      </c>
      <c r="N137" s="120">
        <f aca="true" t="shared" si="33" ref="N137:U137">N138+N139+N140+N142+N141</f>
        <v>96735</v>
      </c>
      <c r="O137" s="120">
        <f t="shared" si="33"/>
        <v>90500</v>
      </c>
      <c r="P137" s="120">
        <f t="shared" si="33"/>
        <v>106500</v>
      </c>
      <c r="Q137" s="120">
        <f t="shared" si="33"/>
        <v>81500</v>
      </c>
      <c r="R137" s="697">
        <f>R138+R139+R140+R142+R141</f>
        <v>23241</v>
      </c>
      <c r="S137" s="697">
        <f t="shared" si="33"/>
        <v>52500</v>
      </c>
      <c r="T137" s="698">
        <f>T138+T139+T140+T142+T141</f>
        <v>52500</v>
      </c>
      <c r="U137" s="238">
        <f t="shared" si="33"/>
        <v>27067</v>
      </c>
      <c r="V137" s="444">
        <f t="shared" si="25"/>
        <v>0.5155619047619048</v>
      </c>
      <c r="W137" s="121">
        <f aca="true" t="shared" si="34" ref="W137:W145">P137/O137*100</f>
        <v>117.67955801104972</v>
      </c>
      <c r="X137" s="121">
        <f aca="true" t="shared" si="35" ref="X137:X145">Q137/P137*100</f>
        <v>76.52582159624414</v>
      </c>
      <c r="Y137" s="121">
        <f aca="true" t="shared" si="36" ref="Y137:Y145">S137/Q137*100</f>
        <v>64.41717791411043</v>
      </c>
    </row>
    <row r="138" spans="1:25" ht="12.75">
      <c r="A138" s="309" t="s">
        <v>315</v>
      </c>
      <c r="E138" s="1">
        <v>4</v>
      </c>
      <c r="I138" s="1">
        <v>112</v>
      </c>
      <c r="J138" s="24">
        <v>3292</v>
      </c>
      <c r="K138" s="30" t="s">
        <v>192</v>
      </c>
      <c r="L138" s="61"/>
      <c r="M138" s="25">
        <v>22582</v>
      </c>
      <c r="N138" s="25">
        <v>23083</v>
      </c>
      <c r="O138" s="28">
        <v>22000</v>
      </c>
      <c r="P138" s="28">
        <v>24000</v>
      </c>
      <c r="Q138" s="123">
        <v>22000</v>
      </c>
      <c r="R138" s="651">
        <v>17484</v>
      </c>
      <c r="S138" s="648">
        <v>35000</v>
      </c>
      <c r="T138" s="649">
        <v>35000</v>
      </c>
      <c r="U138" s="565">
        <v>21918</v>
      </c>
      <c r="V138" s="444">
        <f t="shared" si="25"/>
        <v>0.6262285714285715</v>
      </c>
      <c r="W138" s="121">
        <f t="shared" si="34"/>
        <v>109.09090909090908</v>
      </c>
      <c r="X138" s="121">
        <f t="shared" si="35"/>
        <v>91.66666666666666</v>
      </c>
      <c r="Y138" s="121">
        <f t="shared" si="36"/>
        <v>159.0909090909091</v>
      </c>
    </row>
    <row r="139" spans="1:25" ht="12.75" hidden="1">
      <c r="A139" s="309" t="s">
        <v>315</v>
      </c>
      <c r="E139" s="1">
        <v>4</v>
      </c>
      <c r="I139" s="1">
        <v>112</v>
      </c>
      <c r="J139" s="24">
        <v>3293</v>
      </c>
      <c r="K139" s="30" t="s">
        <v>173</v>
      </c>
      <c r="L139" s="61"/>
      <c r="M139" s="25">
        <v>60292</v>
      </c>
      <c r="N139" s="25">
        <v>60818</v>
      </c>
      <c r="O139" s="28">
        <v>50000</v>
      </c>
      <c r="P139" s="28">
        <v>65000</v>
      </c>
      <c r="Q139" s="123">
        <v>40000</v>
      </c>
      <c r="R139" s="651">
        <v>0</v>
      </c>
      <c r="S139" s="648">
        <v>0</v>
      </c>
      <c r="T139" s="649">
        <v>0</v>
      </c>
      <c r="U139" s="565">
        <v>0</v>
      </c>
      <c r="V139" s="444" t="e">
        <f t="shared" si="25"/>
        <v>#DIV/0!</v>
      </c>
      <c r="W139" s="121">
        <f t="shared" si="34"/>
        <v>130</v>
      </c>
      <c r="X139" s="121">
        <f t="shared" si="35"/>
        <v>61.53846153846154</v>
      </c>
      <c r="Y139" s="121">
        <f t="shared" si="36"/>
        <v>0</v>
      </c>
    </row>
    <row r="140" spans="1:25" ht="12.75">
      <c r="A140" s="309" t="s">
        <v>315</v>
      </c>
      <c r="E140" s="1">
        <v>4</v>
      </c>
      <c r="I140" s="1">
        <v>112</v>
      </c>
      <c r="J140" s="24">
        <v>3294</v>
      </c>
      <c r="K140" s="30" t="s">
        <v>193</v>
      </c>
      <c r="L140" s="61"/>
      <c r="M140" s="25">
        <v>1649</v>
      </c>
      <c r="N140" s="25">
        <v>2160</v>
      </c>
      <c r="O140" s="28">
        <v>2500</v>
      </c>
      <c r="P140" s="28">
        <v>2500</v>
      </c>
      <c r="Q140" s="123">
        <v>2500</v>
      </c>
      <c r="R140" s="651">
        <v>500</v>
      </c>
      <c r="S140" s="648">
        <v>2500</v>
      </c>
      <c r="T140" s="649">
        <v>2500</v>
      </c>
      <c r="U140" s="565">
        <v>500</v>
      </c>
      <c r="V140" s="444">
        <f t="shared" si="25"/>
        <v>0.2</v>
      </c>
      <c r="W140" s="121">
        <f t="shared" si="34"/>
        <v>100</v>
      </c>
      <c r="X140" s="121">
        <f t="shared" si="35"/>
        <v>100</v>
      </c>
      <c r="Y140" s="121">
        <f t="shared" si="36"/>
        <v>100</v>
      </c>
    </row>
    <row r="141" spans="1:25" ht="12.75">
      <c r="A141" s="309" t="s">
        <v>315</v>
      </c>
      <c r="C141" s="1">
        <v>2</v>
      </c>
      <c r="I141" s="1">
        <v>112</v>
      </c>
      <c r="J141" s="24">
        <v>3295</v>
      </c>
      <c r="K141" s="30" t="s">
        <v>358</v>
      </c>
      <c r="L141" s="61"/>
      <c r="M141" s="25"/>
      <c r="N141" s="25">
        <v>10674</v>
      </c>
      <c r="O141" s="28">
        <v>15000</v>
      </c>
      <c r="P141" s="28">
        <v>10000</v>
      </c>
      <c r="Q141" s="123">
        <v>16000</v>
      </c>
      <c r="R141" s="651">
        <v>2555</v>
      </c>
      <c r="S141" s="648">
        <v>10000</v>
      </c>
      <c r="T141" s="649">
        <v>10000</v>
      </c>
      <c r="U141" s="565">
        <v>770</v>
      </c>
      <c r="V141" s="444">
        <f t="shared" si="25"/>
        <v>0.077</v>
      </c>
      <c r="W141" s="121">
        <f t="shared" si="34"/>
        <v>66.66666666666666</v>
      </c>
      <c r="X141" s="121">
        <f t="shared" si="35"/>
        <v>160</v>
      </c>
      <c r="Y141" s="121">
        <f t="shared" si="36"/>
        <v>62.5</v>
      </c>
    </row>
    <row r="142" spans="1:25" ht="12.75">
      <c r="A142" s="309" t="s">
        <v>315</v>
      </c>
      <c r="E142" s="1">
        <v>4</v>
      </c>
      <c r="I142" s="1">
        <v>112</v>
      </c>
      <c r="J142" s="24">
        <v>3299</v>
      </c>
      <c r="K142" s="24" t="s">
        <v>99</v>
      </c>
      <c r="L142" s="60"/>
      <c r="M142" s="25">
        <v>38283</v>
      </c>
      <c r="N142" s="25">
        <v>0</v>
      </c>
      <c r="O142" s="28">
        <v>1000</v>
      </c>
      <c r="P142" s="28">
        <v>5000</v>
      </c>
      <c r="Q142" s="123">
        <v>1000</v>
      </c>
      <c r="R142" s="651">
        <v>2702</v>
      </c>
      <c r="S142" s="648">
        <v>5000</v>
      </c>
      <c r="T142" s="649">
        <v>5000</v>
      </c>
      <c r="U142" s="565">
        <v>3879</v>
      </c>
      <c r="V142" s="444">
        <f t="shared" si="25"/>
        <v>0.7758</v>
      </c>
      <c r="W142" s="121">
        <f t="shared" si="34"/>
        <v>500</v>
      </c>
      <c r="X142" s="121">
        <f t="shared" si="35"/>
        <v>20</v>
      </c>
      <c r="Y142" s="121">
        <f t="shared" si="36"/>
        <v>500</v>
      </c>
    </row>
    <row r="143" spans="1:25" ht="12.75">
      <c r="A143" s="309" t="s">
        <v>315</v>
      </c>
      <c r="I143" s="1">
        <v>112</v>
      </c>
      <c r="J143" s="60">
        <v>34</v>
      </c>
      <c r="K143" s="153" t="s">
        <v>45</v>
      </c>
      <c r="L143" s="61"/>
      <c r="M143" s="154">
        <f aca="true" t="shared" si="37" ref="M143:S143">M144+M145</f>
        <v>22586</v>
      </c>
      <c r="N143" s="120">
        <f t="shared" si="37"/>
        <v>28341</v>
      </c>
      <c r="O143" s="120">
        <f t="shared" si="37"/>
        <v>28000</v>
      </c>
      <c r="P143" s="120">
        <f t="shared" si="37"/>
        <v>56000</v>
      </c>
      <c r="Q143" s="120">
        <f>Q144+Q145</f>
        <v>31000</v>
      </c>
      <c r="R143" s="697">
        <f>R144+R145</f>
        <v>37938</v>
      </c>
      <c r="S143" s="697">
        <f t="shared" si="37"/>
        <v>31000</v>
      </c>
      <c r="T143" s="698">
        <f>T144+T145</f>
        <v>31000</v>
      </c>
      <c r="U143" s="238">
        <f>U144+U145</f>
        <v>11558</v>
      </c>
      <c r="V143" s="444">
        <f t="shared" si="25"/>
        <v>0.37283870967741933</v>
      </c>
      <c r="W143" s="121">
        <f t="shared" si="34"/>
        <v>200</v>
      </c>
      <c r="X143" s="121">
        <f t="shared" si="35"/>
        <v>55.35714285714286</v>
      </c>
      <c r="Y143" s="121">
        <f t="shared" si="36"/>
        <v>100</v>
      </c>
    </row>
    <row r="144" spans="1:25" ht="12.75">
      <c r="A144" s="309" t="s">
        <v>315</v>
      </c>
      <c r="E144" s="1">
        <v>4</v>
      </c>
      <c r="I144" s="1">
        <v>112</v>
      </c>
      <c r="J144" s="24">
        <v>3431</v>
      </c>
      <c r="K144" s="24" t="s">
        <v>194</v>
      </c>
      <c r="L144" s="24"/>
      <c r="M144" s="25">
        <v>11538</v>
      </c>
      <c r="N144" s="25">
        <v>20506</v>
      </c>
      <c r="O144" s="28">
        <v>24000</v>
      </c>
      <c r="P144" s="28">
        <v>26000</v>
      </c>
      <c r="Q144" s="123">
        <v>19000</v>
      </c>
      <c r="R144" s="651">
        <v>12033</v>
      </c>
      <c r="S144" s="648">
        <v>26000</v>
      </c>
      <c r="T144" s="649">
        <v>26000</v>
      </c>
      <c r="U144" s="565">
        <v>10371</v>
      </c>
      <c r="V144" s="444">
        <f t="shared" si="25"/>
        <v>0.3988846153846154</v>
      </c>
      <c r="W144" s="121">
        <f t="shared" si="34"/>
        <v>108.33333333333333</v>
      </c>
      <c r="X144" s="121">
        <f t="shared" si="35"/>
        <v>73.07692307692307</v>
      </c>
      <c r="Y144" s="121">
        <f t="shared" si="36"/>
        <v>136.8421052631579</v>
      </c>
    </row>
    <row r="145" spans="1:25" ht="12.75">
      <c r="A145" s="309" t="s">
        <v>315</v>
      </c>
      <c r="E145" s="1">
        <v>4</v>
      </c>
      <c r="I145" s="1">
        <v>112</v>
      </c>
      <c r="J145" s="41">
        <v>3439</v>
      </c>
      <c r="K145" s="41" t="s">
        <v>47</v>
      </c>
      <c r="L145" s="41"/>
      <c r="M145" s="42">
        <v>11048</v>
      </c>
      <c r="N145" s="42">
        <v>7835</v>
      </c>
      <c r="O145" s="70">
        <v>4000</v>
      </c>
      <c r="P145" s="70">
        <v>30000</v>
      </c>
      <c r="Q145" s="139">
        <v>12000</v>
      </c>
      <c r="R145" s="744">
        <v>25905</v>
      </c>
      <c r="S145" s="652">
        <v>5000</v>
      </c>
      <c r="T145" s="653">
        <v>5000</v>
      </c>
      <c r="U145" s="569">
        <v>1187</v>
      </c>
      <c r="V145" s="444">
        <f t="shared" si="25"/>
        <v>0.2374</v>
      </c>
      <c r="W145" s="155">
        <f t="shared" si="34"/>
        <v>750</v>
      </c>
      <c r="X145" s="155">
        <f t="shared" si="35"/>
        <v>40</v>
      </c>
      <c r="Y145" s="155">
        <f t="shared" si="36"/>
        <v>41.66666666666667</v>
      </c>
    </row>
    <row r="146" spans="1:25" ht="12.75">
      <c r="A146" s="309" t="s">
        <v>315</v>
      </c>
      <c r="I146" s="1">
        <v>112</v>
      </c>
      <c r="J146" s="60">
        <v>381</v>
      </c>
      <c r="K146" s="60" t="s">
        <v>52</v>
      </c>
      <c r="L146" s="63"/>
      <c r="M146" s="75"/>
      <c r="N146" s="74">
        <f aca="true" t="shared" si="38" ref="N146:U146">N147+N148+N149+N150</f>
        <v>0</v>
      </c>
      <c r="O146" s="74">
        <f t="shared" si="38"/>
        <v>4000</v>
      </c>
      <c r="P146" s="74">
        <f t="shared" si="38"/>
        <v>1000</v>
      </c>
      <c r="Q146" s="74">
        <f t="shared" si="38"/>
        <v>0</v>
      </c>
      <c r="R146" s="648">
        <f>R147+R148+R149+R150</f>
        <v>0</v>
      </c>
      <c r="S146" s="648">
        <f t="shared" si="38"/>
        <v>1000</v>
      </c>
      <c r="T146" s="649">
        <f>T147+T148+T149+T150</f>
        <v>1000</v>
      </c>
      <c r="U146" s="95">
        <f t="shared" si="38"/>
        <v>0</v>
      </c>
      <c r="V146" s="444">
        <f t="shared" si="25"/>
        <v>0</v>
      </c>
      <c r="W146" s="121"/>
      <c r="X146" s="121"/>
      <c r="Y146" s="121"/>
    </row>
    <row r="147" spans="1:25" ht="12.75" hidden="1">
      <c r="A147" s="309" t="s">
        <v>315</v>
      </c>
      <c r="C147" s="1">
        <v>2</v>
      </c>
      <c r="I147" s="1">
        <v>112</v>
      </c>
      <c r="J147" s="24">
        <v>3811</v>
      </c>
      <c r="K147" s="24" t="s">
        <v>285</v>
      </c>
      <c r="L147" s="24"/>
      <c r="M147" s="25"/>
      <c r="N147" s="25">
        <v>0</v>
      </c>
      <c r="O147" s="25">
        <v>1000</v>
      </c>
      <c r="P147" s="25">
        <v>0</v>
      </c>
      <c r="Q147" s="25">
        <v>0</v>
      </c>
      <c r="R147" s="647">
        <v>0</v>
      </c>
      <c r="S147" s="648">
        <v>0</v>
      </c>
      <c r="T147" s="649">
        <v>0</v>
      </c>
      <c r="U147" s="564">
        <v>0</v>
      </c>
      <c r="V147" s="444" t="e">
        <f t="shared" si="25"/>
        <v>#DIV/0!</v>
      </c>
      <c r="W147" s="121"/>
      <c r="X147" s="121"/>
      <c r="Y147" s="121"/>
    </row>
    <row r="148" spans="1:25" ht="13.5" thickBot="1">
      <c r="A148" s="309" t="s">
        <v>315</v>
      </c>
      <c r="C148" s="1">
        <v>2</v>
      </c>
      <c r="I148" s="1">
        <v>112</v>
      </c>
      <c r="J148" s="24">
        <v>3811</v>
      </c>
      <c r="K148" s="24" t="s">
        <v>286</v>
      </c>
      <c r="L148" s="24"/>
      <c r="M148" s="25"/>
      <c r="N148" s="25">
        <v>0</v>
      </c>
      <c r="O148" s="25">
        <v>1000</v>
      </c>
      <c r="P148" s="25">
        <v>1000</v>
      </c>
      <c r="Q148" s="25">
        <v>0</v>
      </c>
      <c r="R148" s="647">
        <v>0</v>
      </c>
      <c r="S148" s="648">
        <v>1000</v>
      </c>
      <c r="T148" s="649">
        <v>1000</v>
      </c>
      <c r="U148" s="564">
        <v>0</v>
      </c>
      <c r="V148" s="444">
        <f t="shared" si="25"/>
        <v>0</v>
      </c>
      <c r="W148" s="156"/>
      <c r="X148" s="156"/>
      <c r="Y148" s="156"/>
    </row>
    <row r="149" spans="1:25" ht="12.75" hidden="1">
      <c r="A149" s="309" t="s">
        <v>315</v>
      </c>
      <c r="C149" s="1">
        <v>2</v>
      </c>
      <c r="I149" s="1">
        <v>112</v>
      </c>
      <c r="J149" s="24">
        <v>3811</v>
      </c>
      <c r="K149" s="24" t="s">
        <v>356</v>
      </c>
      <c r="L149" s="24"/>
      <c r="M149" s="25"/>
      <c r="N149" s="25">
        <v>0</v>
      </c>
      <c r="O149" s="25">
        <v>2000</v>
      </c>
      <c r="P149" s="25">
        <v>0</v>
      </c>
      <c r="Q149" s="25">
        <v>0</v>
      </c>
      <c r="R149" s="647">
        <v>0</v>
      </c>
      <c r="S149" s="648">
        <v>0</v>
      </c>
      <c r="T149" s="649">
        <v>0</v>
      </c>
      <c r="U149" s="564">
        <v>0</v>
      </c>
      <c r="V149" s="444" t="e">
        <f t="shared" si="25"/>
        <v>#DIV/0!</v>
      </c>
      <c r="W149" s="157"/>
      <c r="X149" s="157"/>
      <c r="Y149" s="157"/>
    </row>
    <row r="150" spans="1:25" ht="12.75" hidden="1">
      <c r="A150" s="309" t="s">
        <v>315</v>
      </c>
      <c r="C150" s="1">
        <v>2</v>
      </c>
      <c r="I150" s="1">
        <v>112</v>
      </c>
      <c r="J150" s="24">
        <v>3811</v>
      </c>
      <c r="K150" s="24" t="s">
        <v>357</v>
      </c>
      <c r="L150" s="24"/>
      <c r="M150" s="25"/>
      <c r="N150" s="25">
        <v>0</v>
      </c>
      <c r="O150" s="25">
        <v>0</v>
      </c>
      <c r="P150" s="25">
        <v>0</v>
      </c>
      <c r="Q150" s="25">
        <v>0</v>
      </c>
      <c r="R150" s="647">
        <v>0</v>
      </c>
      <c r="S150" s="648">
        <v>0</v>
      </c>
      <c r="T150" s="649">
        <v>0</v>
      </c>
      <c r="U150" s="564">
        <v>0</v>
      </c>
      <c r="V150" s="444" t="e">
        <f t="shared" si="25"/>
        <v>#DIV/0!</v>
      </c>
      <c r="W150" s="157"/>
      <c r="X150" s="157"/>
      <c r="Y150" s="157"/>
    </row>
    <row r="151" spans="1:25" ht="12.75">
      <c r="A151" s="309" t="s">
        <v>315</v>
      </c>
      <c r="I151" s="1">
        <v>112</v>
      </c>
      <c r="J151" s="60">
        <v>514</v>
      </c>
      <c r="K151" s="60" t="s">
        <v>465</v>
      </c>
      <c r="L151" s="60"/>
      <c r="M151" s="25"/>
      <c r="N151" s="75">
        <f aca="true" t="shared" si="39" ref="N151:U151">N152</f>
        <v>2700</v>
      </c>
      <c r="O151" s="75">
        <f t="shared" si="39"/>
        <v>0</v>
      </c>
      <c r="P151" s="75">
        <f t="shared" si="39"/>
        <v>20000</v>
      </c>
      <c r="Q151" s="75">
        <f t="shared" si="39"/>
        <v>0</v>
      </c>
      <c r="R151" s="646">
        <f t="shared" si="39"/>
        <v>20000</v>
      </c>
      <c r="S151" s="646">
        <f t="shared" si="39"/>
        <v>0</v>
      </c>
      <c r="T151" s="647">
        <f t="shared" si="39"/>
        <v>0</v>
      </c>
      <c r="U151" s="96">
        <f t="shared" si="39"/>
        <v>0</v>
      </c>
      <c r="V151" s="444" t="e">
        <f t="shared" si="25"/>
        <v>#DIV/0!</v>
      </c>
      <c r="W151" s="157"/>
      <c r="X151" s="157"/>
      <c r="Y151" s="157"/>
    </row>
    <row r="152" spans="1:25" ht="13.5" thickBot="1">
      <c r="A152" s="309" t="s">
        <v>523</v>
      </c>
      <c r="I152" s="1">
        <v>112</v>
      </c>
      <c r="J152" s="86">
        <v>5141</v>
      </c>
      <c r="K152" s="86" t="s">
        <v>466</v>
      </c>
      <c r="L152" s="86"/>
      <c r="M152" s="87"/>
      <c r="N152" s="87">
        <v>2700</v>
      </c>
      <c r="O152" s="87">
        <v>0</v>
      </c>
      <c r="P152" s="87">
        <v>20000</v>
      </c>
      <c r="Q152" s="87">
        <v>0</v>
      </c>
      <c r="R152" s="757">
        <v>20000</v>
      </c>
      <c r="S152" s="699">
        <v>0</v>
      </c>
      <c r="T152" s="700">
        <v>0</v>
      </c>
      <c r="U152" s="581">
        <v>0</v>
      </c>
      <c r="V152" s="444" t="e">
        <f>U152/S152</f>
        <v>#DIV/0!</v>
      </c>
      <c r="W152" s="157"/>
      <c r="X152" s="157"/>
      <c r="Y152" s="157"/>
    </row>
    <row r="153" spans="10:25" ht="12.75">
      <c r="J153" s="158"/>
      <c r="K153" s="158" t="s">
        <v>253</v>
      </c>
      <c r="L153" s="158"/>
      <c r="M153" s="159">
        <f aca="true" t="shared" si="40" ref="M153:S153">M87</f>
        <v>1456776</v>
      </c>
      <c r="N153" s="159">
        <f>N87</f>
        <v>1666915</v>
      </c>
      <c r="O153" s="159">
        <f t="shared" si="40"/>
        <v>1808200</v>
      </c>
      <c r="P153" s="159">
        <f t="shared" si="40"/>
        <v>1960250</v>
      </c>
      <c r="Q153" s="160">
        <f>Q87</f>
        <v>1830600</v>
      </c>
      <c r="R153" s="725">
        <f>R87</f>
        <v>836903</v>
      </c>
      <c r="S153" s="701">
        <f t="shared" si="40"/>
        <v>1996000</v>
      </c>
      <c r="T153" s="702">
        <f>T87</f>
        <v>1996000</v>
      </c>
      <c r="U153" s="252">
        <f>U87</f>
        <v>817855</v>
      </c>
      <c r="V153" s="455">
        <f>U153/S153</f>
        <v>0.4097469939879759</v>
      </c>
      <c r="W153" s="161"/>
      <c r="X153" s="161"/>
      <c r="Y153" s="161"/>
    </row>
    <row r="154" spans="10:25" ht="12.75">
      <c r="J154" s="162"/>
      <c r="K154" s="162"/>
      <c r="L154" s="162"/>
      <c r="M154" s="163"/>
      <c r="N154" s="163"/>
      <c r="O154" s="163"/>
      <c r="P154" s="102"/>
      <c r="Q154" s="164"/>
      <c r="R154" s="758"/>
      <c r="S154" s="703"/>
      <c r="T154" s="704"/>
      <c r="U154" s="243"/>
      <c r="V154" s="188"/>
      <c r="W154" s="165"/>
      <c r="X154" s="165"/>
      <c r="Y154" s="165"/>
    </row>
    <row r="155" spans="1:25" ht="12.75">
      <c r="A155" s="311" t="s">
        <v>552</v>
      </c>
      <c r="B155" s="20"/>
      <c r="C155" s="20"/>
      <c r="D155" s="20"/>
      <c r="E155" s="20"/>
      <c r="F155" s="20"/>
      <c r="G155" s="20"/>
      <c r="H155" s="20"/>
      <c r="I155" s="20">
        <v>112</v>
      </c>
      <c r="J155" s="266" t="s">
        <v>88</v>
      </c>
      <c r="K155" s="266" t="s">
        <v>228</v>
      </c>
      <c r="L155" s="266"/>
      <c r="M155" s="276"/>
      <c r="N155" s="276"/>
      <c r="O155" s="276"/>
      <c r="P155" s="276"/>
      <c r="Q155" s="277"/>
      <c r="R155" s="759"/>
      <c r="S155" s="705"/>
      <c r="T155" s="706"/>
      <c r="U155" s="582"/>
      <c r="V155" s="456"/>
      <c r="W155" s="134"/>
      <c r="X155" s="134"/>
      <c r="Y155" s="134"/>
    </row>
    <row r="156" spans="1:25" ht="12.75">
      <c r="A156" s="311" t="s">
        <v>552</v>
      </c>
      <c r="I156" s="1">
        <v>112</v>
      </c>
      <c r="J156" s="63">
        <v>3</v>
      </c>
      <c r="K156" s="63" t="s">
        <v>8</v>
      </c>
      <c r="L156" s="63"/>
      <c r="M156" s="75">
        <f aca="true" t="shared" si="41" ref="M156:U157">M157</f>
        <v>52528</v>
      </c>
      <c r="N156" s="120">
        <f t="shared" si="41"/>
        <v>75429</v>
      </c>
      <c r="O156" s="120">
        <f t="shared" si="41"/>
        <v>15000</v>
      </c>
      <c r="P156" s="120">
        <f t="shared" si="41"/>
        <v>18000</v>
      </c>
      <c r="Q156" s="120">
        <f t="shared" si="41"/>
        <v>10000</v>
      </c>
      <c r="R156" s="697">
        <f t="shared" si="41"/>
        <v>8008</v>
      </c>
      <c r="S156" s="697">
        <f t="shared" si="41"/>
        <v>15000</v>
      </c>
      <c r="T156" s="698">
        <f t="shared" si="41"/>
        <v>15000</v>
      </c>
      <c r="U156" s="238">
        <f t="shared" si="41"/>
        <v>47408</v>
      </c>
      <c r="V156" s="444">
        <f>U156/S156</f>
        <v>3.1605333333333334</v>
      </c>
      <c r="W156" s="121">
        <f>P156/O156*100</f>
        <v>120</v>
      </c>
      <c r="X156" s="121">
        <f>Q156/P156*100</f>
        <v>55.55555555555556</v>
      </c>
      <c r="Y156" s="121">
        <f>S156/Q156*100</f>
        <v>150</v>
      </c>
    </row>
    <row r="157" spans="1:25" ht="12.75">
      <c r="A157" s="311" t="s">
        <v>552</v>
      </c>
      <c r="I157" s="1">
        <v>112</v>
      </c>
      <c r="J157" s="24">
        <v>32</v>
      </c>
      <c r="K157" s="30" t="s">
        <v>40</v>
      </c>
      <c r="L157" s="29"/>
      <c r="M157" s="25">
        <f>M158+M160</f>
        <v>52528</v>
      </c>
      <c r="N157" s="122">
        <f>N158</f>
        <v>75429</v>
      </c>
      <c r="O157" s="122">
        <f>O158</f>
        <v>15000</v>
      </c>
      <c r="P157" s="122">
        <f t="shared" si="41"/>
        <v>18000</v>
      </c>
      <c r="Q157" s="122">
        <f t="shared" si="41"/>
        <v>10000</v>
      </c>
      <c r="R157" s="698">
        <f t="shared" si="41"/>
        <v>8008</v>
      </c>
      <c r="S157" s="697">
        <f t="shared" si="41"/>
        <v>15000</v>
      </c>
      <c r="T157" s="698">
        <f t="shared" si="41"/>
        <v>15000</v>
      </c>
      <c r="U157" s="565">
        <f>U158+U160</f>
        <v>47408</v>
      </c>
      <c r="V157" s="444">
        <f aca="true" t="shared" si="42" ref="V157:V167">U157/S157</f>
        <v>3.1605333333333334</v>
      </c>
      <c r="W157" s="121">
        <f>P157/O157*100</f>
        <v>120</v>
      </c>
      <c r="X157" s="121">
        <f>Q157/P157*100</f>
        <v>55.55555555555556</v>
      </c>
      <c r="Y157" s="121">
        <f>S157/Q157*100</f>
        <v>150</v>
      </c>
    </row>
    <row r="158" spans="1:25" ht="12.75">
      <c r="A158" s="311" t="s">
        <v>552</v>
      </c>
      <c r="C158" s="1">
        <v>2</v>
      </c>
      <c r="D158" s="1">
        <v>3</v>
      </c>
      <c r="E158" s="1">
        <v>4</v>
      </c>
      <c r="I158" s="1">
        <v>112</v>
      </c>
      <c r="J158" s="62">
        <v>323</v>
      </c>
      <c r="K158" s="62" t="s">
        <v>43</v>
      </c>
      <c r="L158" s="62"/>
      <c r="M158" s="25">
        <v>52528</v>
      </c>
      <c r="N158" s="25">
        <f>N159</f>
        <v>75429</v>
      </c>
      <c r="O158" s="25">
        <f aca="true" t="shared" si="43" ref="O158:Y158">O159</f>
        <v>15000</v>
      </c>
      <c r="P158" s="25">
        <f t="shared" si="43"/>
        <v>18000</v>
      </c>
      <c r="Q158" s="25">
        <f t="shared" si="43"/>
        <v>10000</v>
      </c>
      <c r="R158" s="647">
        <f t="shared" si="43"/>
        <v>8008</v>
      </c>
      <c r="S158" s="646">
        <f t="shared" si="43"/>
        <v>15000</v>
      </c>
      <c r="T158" s="647">
        <f t="shared" si="43"/>
        <v>15000</v>
      </c>
      <c r="U158" s="583">
        <f t="shared" si="43"/>
        <v>47408</v>
      </c>
      <c r="V158" s="444">
        <f t="shared" si="42"/>
        <v>3.1605333333333334</v>
      </c>
      <c r="W158" s="25">
        <f t="shared" si="43"/>
        <v>0</v>
      </c>
      <c r="X158" s="25">
        <f t="shared" si="43"/>
        <v>0</v>
      </c>
      <c r="Y158" s="25">
        <f t="shared" si="43"/>
        <v>0</v>
      </c>
    </row>
    <row r="159" spans="1:25" ht="12.75">
      <c r="A159" s="311" t="s">
        <v>552</v>
      </c>
      <c r="C159" s="1">
        <v>2</v>
      </c>
      <c r="E159" s="1">
        <v>4</v>
      </c>
      <c r="I159" s="1">
        <v>112</v>
      </c>
      <c r="J159" s="24">
        <v>3232</v>
      </c>
      <c r="K159" s="24" t="s">
        <v>359</v>
      </c>
      <c r="L159" s="24"/>
      <c r="M159" s="25"/>
      <c r="N159" s="25">
        <v>75429</v>
      </c>
      <c r="O159" s="28">
        <v>15000</v>
      </c>
      <c r="P159" s="28">
        <v>18000</v>
      </c>
      <c r="Q159" s="123">
        <v>10000</v>
      </c>
      <c r="R159" s="651">
        <v>8008</v>
      </c>
      <c r="S159" s="648">
        <v>15000</v>
      </c>
      <c r="T159" s="649">
        <v>15000</v>
      </c>
      <c r="U159" s="565">
        <v>47408</v>
      </c>
      <c r="V159" s="444">
        <f t="shared" si="42"/>
        <v>3.1605333333333334</v>
      </c>
      <c r="W159" s="121"/>
      <c r="X159" s="121"/>
      <c r="Y159" s="121"/>
    </row>
    <row r="160" spans="1:25" ht="12.75" hidden="1">
      <c r="A160" s="311" t="s">
        <v>552</v>
      </c>
      <c r="I160" s="1">
        <v>112</v>
      </c>
      <c r="J160" s="62">
        <v>329</v>
      </c>
      <c r="K160" s="62" t="s">
        <v>86</v>
      </c>
      <c r="L160" s="62"/>
      <c r="M160" s="25">
        <v>0</v>
      </c>
      <c r="N160" s="25">
        <v>0</v>
      </c>
      <c r="O160" s="28">
        <v>0</v>
      </c>
      <c r="P160" s="28">
        <v>0</v>
      </c>
      <c r="Q160" s="123">
        <v>0</v>
      </c>
      <c r="R160" s="651">
        <v>0</v>
      </c>
      <c r="S160" s="648">
        <v>0</v>
      </c>
      <c r="T160" s="649">
        <v>0</v>
      </c>
      <c r="U160" s="565">
        <v>0</v>
      </c>
      <c r="V160" s="444" t="e">
        <f t="shared" si="42"/>
        <v>#DIV/0!</v>
      </c>
      <c r="W160" s="121" t="e">
        <f>P160/O160*100</f>
        <v>#DIV/0!</v>
      </c>
      <c r="X160" s="121" t="e">
        <f>Q160/P160*100</f>
        <v>#DIV/0!</v>
      </c>
      <c r="Y160" s="121" t="e">
        <f>S160/Q160*100</f>
        <v>#DIV/0!</v>
      </c>
    </row>
    <row r="161" spans="1:25" ht="12.75">
      <c r="A161" s="311" t="s">
        <v>552</v>
      </c>
      <c r="J161" s="166">
        <v>4</v>
      </c>
      <c r="K161" s="166" t="s">
        <v>9</v>
      </c>
      <c r="L161" s="166"/>
      <c r="M161" s="52"/>
      <c r="N161" s="52">
        <f aca="true" t="shared" si="44" ref="N161:U161">N162</f>
        <v>96359</v>
      </c>
      <c r="O161" s="52">
        <f t="shared" si="44"/>
        <v>50000</v>
      </c>
      <c r="P161" s="52">
        <f t="shared" si="44"/>
        <v>56400</v>
      </c>
      <c r="Q161" s="52">
        <f t="shared" si="44"/>
        <v>0</v>
      </c>
      <c r="R161" s="708">
        <f t="shared" si="44"/>
        <v>51878</v>
      </c>
      <c r="S161" s="707">
        <f t="shared" si="44"/>
        <v>40000</v>
      </c>
      <c r="T161" s="708">
        <f t="shared" si="44"/>
        <v>40000</v>
      </c>
      <c r="U161" s="584">
        <f t="shared" si="44"/>
        <v>17955</v>
      </c>
      <c r="V161" s="444">
        <f t="shared" si="42"/>
        <v>0.448875</v>
      </c>
      <c r="W161" s="125"/>
      <c r="X161" s="125"/>
      <c r="Y161" s="125"/>
    </row>
    <row r="162" spans="1:25" ht="12.75">
      <c r="A162" s="311" t="s">
        <v>552</v>
      </c>
      <c r="J162" s="24">
        <v>42</v>
      </c>
      <c r="K162" s="24" t="s">
        <v>360</v>
      </c>
      <c r="L162" s="24"/>
      <c r="M162" s="25"/>
      <c r="N162" s="25">
        <f>N163+N167+N164</f>
        <v>96359</v>
      </c>
      <c r="O162" s="25">
        <f>O163+O167+O164+O165</f>
        <v>50000</v>
      </c>
      <c r="P162" s="25">
        <f aca="true" t="shared" si="45" ref="P162:Y162">P163+P167+P164+P165</f>
        <v>56400</v>
      </c>
      <c r="Q162" s="25">
        <f t="shared" si="45"/>
        <v>0</v>
      </c>
      <c r="R162" s="647">
        <f>R163+R167+R164+R165+R166</f>
        <v>51878</v>
      </c>
      <c r="S162" s="646">
        <f>S163+S167+S164+S165+S166</f>
        <v>40000</v>
      </c>
      <c r="T162" s="647">
        <f>T163+T167+T164+T165+T166</f>
        <v>40000</v>
      </c>
      <c r="U162" s="583">
        <f t="shared" si="45"/>
        <v>17955</v>
      </c>
      <c r="V162" s="444">
        <f t="shared" si="42"/>
        <v>0.448875</v>
      </c>
      <c r="W162" s="25">
        <f t="shared" si="45"/>
        <v>0</v>
      </c>
      <c r="X162" s="25">
        <f t="shared" si="45"/>
        <v>0</v>
      </c>
      <c r="Y162" s="25">
        <f t="shared" si="45"/>
        <v>0</v>
      </c>
    </row>
    <row r="163" spans="1:25" ht="12.75" hidden="1">
      <c r="A163" s="311" t="s">
        <v>552</v>
      </c>
      <c r="C163" s="1">
        <v>2</v>
      </c>
      <c r="E163" s="1">
        <v>4</v>
      </c>
      <c r="J163" s="24">
        <v>4212</v>
      </c>
      <c r="K163" s="24" t="s">
        <v>361</v>
      </c>
      <c r="L163" s="24"/>
      <c r="M163" s="25"/>
      <c r="N163" s="25">
        <v>96359</v>
      </c>
      <c r="O163" s="25">
        <v>0</v>
      </c>
      <c r="P163" s="25">
        <v>0</v>
      </c>
      <c r="Q163" s="123">
        <v>0</v>
      </c>
      <c r="R163" s="651">
        <v>0</v>
      </c>
      <c r="S163" s="648">
        <v>0</v>
      </c>
      <c r="T163" s="649">
        <v>0</v>
      </c>
      <c r="U163" s="565">
        <v>0</v>
      </c>
      <c r="V163" s="444" t="e">
        <f t="shared" si="42"/>
        <v>#DIV/0!</v>
      </c>
      <c r="W163" s="125"/>
      <c r="X163" s="125"/>
      <c r="Y163" s="125"/>
    </row>
    <row r="164" spans="1:25" ht="12.75" hidden="1">
      <c r="A164" s="311" t="s">
        <v>552</v>
      </c>
      <c r="C164" s="1">
        <v>2</v>
      </c>
      <c r="E164" s="1">
        <v>4</v>
      </c>
      <c r="J164" s="51">
        <v>4212</v>
      </c>
      <c r="K164" s="51" t="s">
        <v>384</v>
      </c>
      <c r="L164" s="51"/>
      <c r="M164" s="52"/>
      <c r="N164" s="52">
        <v>0</v>
      </c>
      <c r="O164" s="52">
        <v>0</v>
      </c>
      <c r="P164" s="52">
        <v>0</v>
      </c>
      <c r="Q164" s="168">
        <v>0</v>
      </c>
      <c r="R164" s="746">
        <v>0</v>
      </c>
      <c r="S164" s="656">
        <v>0</v>
      </c>
      <c r="T164" s="657">
        <v>0</v>
      </c>
      <c r="U164" s="567">
        <v>0</v>
      </c>
      <c r="V164" s="444" t="e">
        <f t="shared" si="42"/>
        <v>#DIV/0!</v>
      </c>
      <c r="W164" s="125"/>
      <c r="X164" s="125"/>
      <c r="Y164" s="125"/>
    </row>
    <row r="165" spans="1:25" ht="13.5" thickBot="1">
      <c r="A165" s="311" t="s">
        <v>552</v>
      </c>
      <c r="J165" s="51">
        <v>4212</v>
      </c>
      <c r="K165" s="51" t="s">
        <v>484</v>
      </c>
      <c r="L165" s="51"/>
      <c r="M165" s="52"/>
      <c r="N165" s="52">
        <v>0</v>
      </c>
      <c r="O165" s="52">
        <v>40000</v>
      </c>
      <c r="P165" s="52">
        <v>52000</v>
      </c>
      <c r="Q165" s="168">
        <v>0</v>
      </c>
      <c r="R165" s="746">
        <v>51878</v>
      </c>
      <c r="S165" s="656">
        <v>40000</v>
      </c>
      <c r="T165" s="657">
        <v>40000</v>
      </c>
      <c r="U165" s="567">
        <v>17955</v>
      </c>
      <c r="V165" s="444">
        <f t="shared" si="42"/>
        <v>0.448875</v>
      </c>
      <c r="W165" s="125"/>
      <c r="X165" s="125"/>
      <c r="Y165" s="125"/>
    </row>
    <row r="166" spans="1:25" ht="13.5" hidden="1" thickBot="1">
      <c r="A166" s="311" t="s">
        <v>552</v>
      </c>
      <c r="J166" s="51">
        <v>4212</v>
      </c>
      <c r="K166" s="51" t="s">
        <v>424</v>
      </c>
      <c r="L166" s="51"/>
      <c r="M166" s="52"/>
      <c r="N166" s="52">
        <v>0</v>
      </c>
      <c r="O166" s="52">
        <v>0</v>
      </c>
      <c r="P166" s="52">
        <v>0</v>
      </c>
      <c r="Q166" s="168">
        <v>0</v>
      </c>
      <c r="R166" s="746">
        <v>0</v>
      </c>
      <c r="S166" s="656">
        <v>0</v>
      </c>
      <c r="T166" s="657">
        <v>0</v>
      </c>
      <c r="U166" s="567">
        <v>0</v>
      </c>
      <c r="V166" s="444" t="e">
        <f t="shared" si="42"/>
        <v>#DIV/0!</v>
      </c>
      <c r="W166" s="125"/>
      <c r="X166" s="125"/>
      <c r="Y166" s="125"/>
    </row>
    <row r="167" spans="1:25" ht="13.5" hidden="1" thickBot="1">
      <c r="A167" s="311" t="s">
        <v>552</v>
      </c>
      <c r="C167" s="1">
        <v>2</v>
      </c>
      <c r="E167" s="1">
        <v>4</v>
      </c>
      <c r="J167" s="51">
        <v>4227</v>
      </c>
      <c r="K167" s="51" t="s">
        <v>362</v>
      </c>
      <c r="L167" s="51"/>
      <c r="M167" s="52"/>
      <c r="N167" s="52">
        <v>0</v>
      </c>
      <c r="O167" s="52">
        <v>10000</v>
      </c>
      <c r="P167" s="52">
        <v>4400</v>
      </c>
      <c r="Q167" s="168">
        <v>0</v>
      </c>
      <c r="R167" s="746">
        <v>0</v>
      </c>
      <c r="S167" s="656">
        <v>0</v>
      </c>
      <c r="T167" s="657">
        <v>0</v>
      </c>
      <c r="U167" s="567">
        <v>0</v>
      </c>
      <c r="V167" s="444" t="e">
        <f t="shared" si="42"/>
        <v>#DIV/0!</v>
      </c>
      <c r="W167" s="125"/>
      <c r="X167" s="125"/>
      <c r="Y167" s="125"/>
    </row>
    <row r="168" spans="10:25" ht="12.75">
      <c r="J168" s="158"/>
      <c r="K168" s="158" t="s">
        <v>253</v>
      </c>
      <c r="L168" s="158"/>
      <c r="M168" s="159">
        <f>M156</f>
        <v>52528</v>
      </c>
      <c r="N168" s="159">
        <f aca="true" t="shared" si="46" ref="N168:U168">N156+N161</f>
        <v>171788</v>
      </c>
      <c r="O168" s="159">
        <f t="shared" si="46"/>
        <v>65000</v>
      </c>
      <c r="P168" s="159">
        <f t="shared" si="46"/>
        <v>74400</v>
      </c>
      <c r="Q168" s="160">
        <f t="shared" si="46"/>
        <v>10000</v>
      </c>
      <c r="R168" s="725">
        <f>R156+R161</f>
        <v>59886</v>
      </c>
      <c r="S168" s="701">
        <f t="shared" si="46"/>
        <v>55000</v>
      </c>
      <c r="T168" s="702">
        <f>T156+T161</f>
        <v>55000</v>
      </c>
      <c r="U168" s="252">
        <f t="shared" si="46"/>
        <v>65363</v>
      </c>
      <c r="V168" s="455">
        <f>U168/S168</f>
        <v>1.1884181818181818</v>
      </c>
      <c r="W168" s="161"/>
      <c r="X168" s="161"/>
      <c r="Y168" s="161"/>
    </row>
    <row r="169" spans="10:25" ht="12.75">
      <c r="J169" s="162"/>
      <c r="K169" s="162"/>
      <c r="L169" s="162"/>
      <c r="M169" s="163"/>
      <c r="N169" s="163"/>
      <c r="O169" s="163"/>
      <c r="P169" s="102"/>
      <c r="Q169" s="164"/>
      <c r="R169" s="758"/>
      <c r="S169" s="703"/>
      <c r="T169" s="704"/>
      <c r="U169" s="243"/>
      <c r="V169" s="188"/>
      <c r="W169" s="165"/>
      <c r="X169" s="165"/>
      <c r="Y169" s="165"/>
    </row>
    <row r="170" spans="1:25" s="20" customFormat="1" ht="12.75">
      <c r="A170" s="311" t="s">
        <v>553</v>
      </c>
      <c r="I170" s="20">
        <v>112</v>
      </c>
      <c r="J170" s="266" t="s">
        <v>88</v>
      </c>
      <c r="K170" s="266" t="s">
        <v>221</v>
      </c>
      <c r="L170" s="266"/>
      <c r="M170" s="276"/>
      <c r="N170" s="276"/>
      <c r="O170" s="276"/>
      <c r="P170" s="276"/>
      <c r="Q170" s="277"/>
      <c r="R170" s="759"/>
      <c r="S170" s="705"/>
      <c r="T170" s="706"/>
      <c r="U170" s="582"/>
      <c r="V170" s="456"/>
      <c r="W170" s="134"/>
      <c r="X170" s="134"/>
      <c r="Y170" s="134"/>
    </row>
    <row r="171" spans="1:25" ht="12.75">
      <c r="A171" s="311" t="s">
        <v>553</v>
      </c>
      <c r="I171" s="1">
        <v>112</v>
      </c>
      <c r="J171" s="63">
        <v>3</v>
      </c>
      <c r="K171" s="63" t="s">
        <v>8</v>
      </c>
      <c r="L171" s="63"/>
      <c r="M171" s="75">
        <f>M172+M173</f>
        <v>0</v>
      </c>
      <c r="N171" s="75">
        <f aca="true" t="shared" si="47" ref="N171:U171">N172</f>
        <v>0</v>
      </c>
      <c r="O171" s="75">
        <f t="shared" si="47"/>
        <v>10000</v>
      </c>
      <c r="P171" s="75">
        <f t="shared" si="47"/>
        <v>10000</v>
      </c>
      <c r="Q171" s="75">
        <f t="shared" si="47"/>
        <v>10000</v>
      </c>
      <c r="R171" s="646">
        <f t="shared" si="47"/>
        <v>0</v>
      </c>
      <c r="S171" s="646">
        <f t="shared" si="47"/>
        <v>10000</v>
      </c>
      <c r="T171" s="647">
        <f t="shared" si="47"/>
        <v>10000</v>
      </c>
      <c r="U171" s="96">
        <f t="shared" si="47"/>
        <v>0</v>
      </c>
      <c r="V171" s="444">
        <f>U171/S171</f>
        <v>0</v>
      </c>
      <c r="W171" s="121">
        <f aca="true" t="shared" si="48" ref="W171:X173">P171/O171*100</f>
        <v>100</v>
      </c>
      <c r="X171" s="121">
        <f t="shared" si="48"/>
        <v>100</v>
      </c>
      <c r="Y171" s="121">
        <f>S171/Q171*100</f>
        <v>100</v>
      </c>
    </row>
    <row r="172" spans="1:25" ht="12.75">
      <c r="A172" s="311" t="s">
        <v>553</v>
      </c>
      <c r="I172" s="1">
        <v>112</v>
      </c>
      <c r="J172" s="24">
        <v>38</v>
      </c>
      <c r="K172" s="30" t="s">
        <v>222</v>
      </c>
      <c r="L172" s="101"/>
      <c r="M172" s="25">
        <v>0</v>
      </c>
      <c r="N172" s="25">
        <f aca="true" t="shared" si="49" ref="N172:U172">N173</f>
        <v>0</v>
      </c>
      <c r="O172" s="25">
        <f t="shared" si="49"/>
        <v>10000</v>
      </c>
      <c r="P172" s="25">
        <f t="shared" si="49"/>
        <v>10000</v>
      </c>
      <c r="Q172" s="25">
        <f t="shared" si="49"/>
        <v>10000</v>
      </c>
      <c r="R172" s="647">
        <f t="shared" si="49"/>
        <v>0</v>
      </c>
      <c r="S172" s="646">
        <f t="shared" si="49"/>
        <v>10000</v>
      </c>
      <c r="T172" s="647">
        <f t="shared" si="49"/>
        <v>10000</v>
      </c>
      <c r="U172" s="583">
        <f t="shared" si="49"/>
        <v>0</v>
      </c>
      <c r="V172" s="444">
        <f>U172/S172</f>
        <v>0</v>
      </c>
      <c r="W172" s="121">
        <f t="shared" si="48"/>
        <v>100</v>
      </c>
      <c r="X172" s="121">
        <f t="shared" si="48"/>
        <v>100</v>
      </c>
      <c r="Y172" s="121">
        <f>S172/Q172*100</f>
        <v>100</v>
      </c>
    </row>
    <row r="173" spans="1:25" ht="13.5" thickBot="1">
      <c r="A173" s="311" t="s">
        <v>553</v>
      </c>
      <c r="E173" s="1">
        <v>4</v>
      </c>
      <c r="I173" s="1">
        <v>112</v>
      </c>
      <c r="J173" s="24">
        <v>3831</v>
      </c>
      <c r="K173" s="24" t="s">
        <v>221</v>
      </c>
      <c r="L173" s="24"/>
      <c r="M173" s="25">
        <v>0</v>
      </c>
      <c r="N173" s="25">
        <v>0</v>
      </c>
      <c r="O173" s="28">
        <v>10000</v>
      </c>
      <c r="P173" s="28">
        <v>10000</v>
      </c>
      <c r="Q173" s="123">
        <v>10000</v>
      </c>
      <c r="R173" s="651">
        <v>0</v>
      </c>
      <c r="S173" s="648">
        <v>10000</v>
      </c>
      <c r="T173" s="649">
        <v>10000</v>
      </c>
      <c r="U173" s="565">
        <v>0</v>
      </c>
      <c r="V173" s="444">
        <f>U173/S173</f>
        <v>0</v>
      </c>
      <c r="W173" s="121">
        <f t="shared" si="48"/>
        <v>100</v>
      </c>
      <c r="X173" s="121">
        <f t="shared" si="48"/>
        <v>100</v>
      </c>
      <c r="Y173" s="121">
        <f>S173/Q173*100</f>
        <v>100</v>
      </c>
    </row>
    <row r="174" spans="10:25" ht="12.75">
      <c r="J174" s="158"/>
      <c r="K174" s="158" t="s">
        <v>253</v>
      </c>
      <c r="L174" s="158"/>
      <c r="M174" s="159">
        <f aca="true" t="shared" si="50" ref="M174:S174">M171</f>
        <v>0</v>
      </c>
      <c r="N174" s="159">
        <f t="shared" si="50"/>
        <v>0</v>
      </c>
      <c r="O174" s="159">
        <f t="shared" si="50"/>
        <v>10000</v>
      </c>
      <c r="P174" s="159">
        <f t="shared" si="50"/>
        <v>10000</v>
      </c>
      <c r="Q174" s="160">
        <f>Q171</f>
        <v>10000</v>
      </c>
      <c r="R174" s="725">
        <f>R171</f>
        <v>0</v>
      </c>
      <c r="S174" s="701">
        <f t="shared" si="50"/>
        <v>10000</v>
      </c>
      <c r="T174" s="702">
        <f>T171</f>
        <v>10000</v>
      </c>
      <c r="U174" s="252">
        <f>U171</f>
        <v>0</v>
      </c>
      <c r="V174" s="455">
        <f>U174/S174</f>
        <v>0</v>
      </c>
      <c r="W174" s="161"/>
      <c r="X174" s="161"/>
      <c r="Y174" s="161"/>
    </row>
    <row r="175" spans="10:25" ht="12.75" hidden="1">
      <c r="J175" s="162"/>
      <c r="K175" s="162"/>
      <c r="L175" s="162"/>
      <c r="M175" s="163"/>
      <c r="N175" s="163"/>
      <c r="O175" s="163"/>
      <c r="P175" s="102"/>
      <c r="Q175" s="164"/>
      <c r="R175" s="758"/>
      <c r="S175" s="703"/>
      <c r="T175" s="704"/>
      <c r="U175" s="243"/>
      <c r="V175" s="188"/>
      <c r="W175" s="165"/>
      <c r="X175" s="165"/>
      <c r="Y175" s="165"/>
    </row>
    <row r="176" spans="1:25" s="88" customFormat="1" ht="12.75" hidden="1">
      <c r="A176" s="88" t="s">
        <v>316</v>
      </c>
      <c r="I176" s="88">
        <v>112</v>
      </c>
      <c r="J176" s="88" t="s">
        <v>131</v>
      </c>
      <c r="K176" s="88" t="s">
        <v>135</v>
      </c>
      <c r="M176" s="89"/>
      <c r="N176" s="89"/>
      <c r="O176" s="89"/>
      <c r="P176" s="89"/>
      <c r="Q176" s="169"/>
      <c r="R176" s="760"/>
      <c r="S176" s="709"/>
      <c r="T176" s="710"/>
      <c r="U176" s="576"/>
      <c r="V176" s="429"/>
      <c r="W176" s="170"/>
      <c r="X176" s="170"/>
      <c r="Y176" s="170"/>
    </row>
    <row r="177" spans="1:25" s="88" customFormat="1" ht="12.75" hidden="1">
      <c r="A177" s="88" t="s">
        <v>316</v>
      </c>
      <c r="I177" s="88">
        <v>112</v>
      </c>
      <c r="J177" s="171">
        <v>3</v>
      </c>
      <c r="K177" s="171" t="s">
        <v>8</v>
      </c>
      <c r="L177" s="171"/>
      <c r="M177" s="172">
        <f aca="true" t="shared" si="51" ref="M177:S177">M178+M179</f>
        <v>10000</v>
      </c>
      <c r="N177" s="172">
        <f t="shared" si="51"/>
        <v>0</v>
      </c>
      <c r="O177" s="172">
        <f t="shared" si="51"/>
        <v>0</v>
      </c>
      <c r="P177" s="172">
        <f t="shared" si="51"/>
        <v>0</v>
      </c>
      <c r="Q177" s="173">
        <f>Q178+Q179</f>
        <v>0</v>
      </c>
      <c r="R177" s="761">
        <f>R178+R179</f>
        <v>0</v>
      </c>
      <c r="S177" s="711">
        <f t="shared" si="51"/>
        <v>0</v>
      </c>
      <c r="T177" s="712">
        <f>T178+T179</f>
        <v>0</v>
      </c>
      <c r="U177" s="238">
        <f>U178+U179</f>
        <v>0</v>
      </c>
      <c r="V177" s="444">
        <f>V178+V179</f>
        <v>0</v>
      </c>
      <c r="W177" s="174" t="e">
        <f aca="true" t="shared" si="52" ref="W177:X179">P177/O177*100</f>
        <v>#DIV/0!</v>
      </c>
      <c r="X177" s="174" t="e">
        <f t="shared" si="52"/>
        <v>#DIV/0!</v>
      </c>
      <c r="Y177" s="174" t="e">
        <f>S177/Q177*100</f>
        <v>#DIV/0!</v>
      </c>
    </row>
    <row r="178" spans="1:25" s="88" customFormat="1" ht="12.75" hidden="1">
      <c r="A178" s="88" t="s">
        <v>316</v>
      </c>
      <c r="I178" s="88">
        <v>112</v>
      </c>
      <c r="J178" s="90">
        <v>38</v>
      </c>
      <c r="K178" s="90" t="s">
        <v>51</v>
      </c>
      <c r="L178" s="90"/>
      <c r="M178" s="91">
        <v>0</v>
      </c>
      <c r="N178" s="91">
        <v>0</v>
      </c>
      <c r="O178" s="91">
        <v>0</v>
      </c>
      <c r="P178" s="91">
        <v>0</v>
      </c>
      <c r="Q178" s="175">
        <v>0</v>
      </c>
      <c r="R178" s="762">
        <v>0</v>
      </c>
      <c r="S178" s="711">
        <v>0</v>
      </c>
      <c r="T178" s="712">
        <v>0</v>
      </c>
      <c r="U178" s="565">
        <v>0</v>
      </c>
      <c r="V178" s="437">
        <v>0</v>
      </c>
      <c r="W178" s="174" t="e">
        <f t="shared" si="52"/>
        <v>#DIV/0!</v>
      </c>
      <c r="X178" s="174" t="e">
        <f t="shared" si="52"/>
        <v>#DIV/0!</v>
      </c>
      <c r="Y178" s="174" t="e">
        <f>S178/Q178*100</f>
        <v>#DIV/0!</v>
      </c>
    </row>
    <row r="179" spans="1:25" s="88" customFormat="1" ht="12.75" hidden="1">
      <c r="A179" s="88" t="s">
        <v>316</v>
      </c>
      <c r="E179" s="88">
        <v>4</v>
      </c>
      <c r="I179" s="88">
        <v>112</v>
      </c>
      <c r="J179" s="90">
        <v>3851</v>
      </c>
      <c r="K179" s="90" t="s">
        <v>223</v>
      </c>
      <c r="L179" s="90"/>
      <c r="M179" s="91">
        <v>10000</v>
      </c>
      <c r="N179" s="91">
        <v>0</v>
      </c>
      <c r="O179" s="91">
        <v>0</v>
      </c>
      <c r="P179" s="91">
        <v>0</v>
      </c>
      <c r="Q179" s="175">
        <v>0</v>
      </c>
      <c r="R179" s="762">
        <v>0</v>
      </c>
      <c r="S179" s="711">
        <v>0</v>
      </c>
      <c r="T179" s="712">
        <v>0</v>
      </c>
      <c r="U179" s="565">
        <v>0</v>
      </c>
      <c r="V179" s="437">
        <v>0</v>
      </c>
      <c r="W179" s="174" t="e">
        <f t="shared" si="52"/>
        <v>#DIV/0!</v>
      </c>
      <c r="X179" s="174" t="e">
        <f t="shared" si="52"/>
        <v>#DIV/0!</v>
      </c>
      <c r="Y179" s="174" t="e">
        <f>S179/Q179*100</f>
        <v>#DIV/0!</v>
      </c>
    </row>
    <row r="180" spans="10:25" s="88" customFormat="1" ht="12.75" hidden="1">
      <c r="J180" s="176"/>
      <c r="K180" s="176" t="s">
        <v>253</v>
      </c>
      <c r="L180" s="176"/>
      <c r="M180" s="177">
        <f aca="true" t="shared" si="53" ref="M180:S180">M177</f>
        <v>10000</v>
      </c>
      <c r="N180" s="177">
        <f t="shared" si="53"/>
        <v>0</v>
      </c>
      <c r="O180" s="177">
        <f t="shared" si="53"/>
        <v>0</v>
      </c>
      <c r="P180" s="177">
        <f t="shared" si="53"/>
        <v>0</v>
      </c>
      <c r="Q180" s="178">
        <f>Q177</f>
        <v>0</v>
      </c>
      <c r="R180" s="763">
        <f>R177</f>
        <v>0</v>
      </c>
      <c r="S180" s="713">
        <f t="shared" si="53"/>
        <v>0</v>
      </c>
      <c r="T180" s="714">
        <f>T177</f>
        <v>0</v>
      </c>
      <c r="U180" s="585">
        <f>U177</f>
        <v>0</v>
      </c>
      <c r="V180" s="457">
        <f>V177</f>
        <v>0</v>
      </c>
      <c r="W180" s="180"/>
      <c r="X180" s="180"/>
      <c r="Y180" s="180"/>
    </row>
    <row r="181" spans="10:25" s="20" customFormat="1" ht="12.75">
      <c r="J181" s="130"/>
      <c r="K181" s="130"/>
      <c r="L181" s="130"/>
      <c r="M181" s="102"/>
      <c r="N181" s="102"/>
      <c r="O181" s="102"/>
      <c r="P181" s="102"/>
      <c r="Q181" s="136"/>
      <c r="R181" s="727"/>
      <c r="S181" s="674"/>
      <c r="T181" s="675"/>
      <c r="U181" s="243"/>
      <c r="V181" s="188"/>
      <c r="W181" s="137"/>
      <c r="X181" s="137"/>
      <c r="Y181" s="137"/>
    </row>
    <row r="182" spans="10:25" ht="12.75">
      <c r="J182" s="279" t="s">
        <v>137</v>
      </c>
      <c r="K182" s="279" t="s">
        <v>136</v>
      </c>
      <c r="L182" s="279"/>
      <c r="M182" s="17"/>
      <c r="N182" s="17"/>
      <c r="O182" s="17"/>
      <c r="P182" s="17"/>
      <c r="Q182" s="133"/>
      <c r="R182" s="747"/>
      <c r="S182" s="666"/>
      <c r="T182" s="667"/>
      <c r="U182" s="586"/>
      <c r="V182" s="433"/>
      <c r="W182" s="165"/>
      <c r="X182" s="165"/>
      <c r="Y182" s="165"/>
    </row>
    <row r="183" spans="1:25" ht="12.75" hidden="1">
      <c r="A183" s="8" t="s">
        <v>317</v>
      </c>
      <c r="B183" s="8"/>
      <c r="C183" s="8"/>
      <c r="D183" s="8"/>
      <c r="E183" s="8"/>
      <c r="F183" s="8"/>
      <c r="G183" s="8"/>
      <c r="H183" s="8"/>
      <c r="I183" s="8"/>
      <c r="J183" s="8" t="s">
        <v>137</v>
      </c>
      <c r="K183" s="8" t="s">
        <v>136</v>
      </c>
      <c r="L183" s="8"/>
      <c r="M183" s="17"/>
      <c r="N183" s="17"/>
      <c r="O183" s="17"/>
      <c r="P183" s="17"/>
      <c r="Q183" s="133"/>
      <c r="R183" s="747"/>
      <c r="S183" s="666"/>
      <c r="T183" s="667"/>
      <c r="U183" s="586"/>
      <c r="V183" s="433"/>
      <c r="W183" s="134"/>
      <c r="X183" s="134"/>
      <c r="Y183" s="134"/>
    </row>
    <row r="184" spans="1:25" ht="12.75">
      <c r="A184" s="309" t="s">
        <v>554</v>
      </c>
      <c r="I184" s="1">
        <v>112</v>
      </c>
      <c r="J184" s="63">
        <v>4</v>
      </c>
      <c r="K184" s="63" t="s">
        <v>9</v>
      </c>
      <c r="L184" s="63"/>
      <c r="M184" s="75">
        <f aca="true" t="shared" si="54" ref="M184:U184">M185</f>
        <v>10534</v>
      </c>
      <c r="N184" s="75">
        <f t="shared" si="54"/>
        <v>51091</v>
      </c>
      <c r="O184" s="75">
        <f t="shared" si="54"/>
        <v>30000</v>
      </c>
      <c r="P184" s="75">
        <f t="shared" si="54"/>
        <v>44000</v>
      </c>
      <c r="Q184" s="119">
        <f t="shared" si="54"/>
        <v>35000</v>
      </c>
      <c r="R184" s="650">
        <f t="shared" si="54"/>
        <v>11855</v>
      </c>
      <c r="S184" s="648">
        <f t="shared" si="54"/>
        <v>50000</v>
      </c>
      <c r="T184" s="649">
        <f t="shared" si="54"/>
        <v>50000</v>
      </c>
      <c r="U184" s="238">
        <f t="shared" si="54"/>
        <v>10748</v>
      </c>
      <c r="V184" s="444">
        <f>U184/S184</f>
        <v>0.21496</v>
      </c>
      <c r="W184" s="121">
        <f>P184/O184*100</f>
        <v>146.66666666666666</v>
      </c>
      <c r="X184" s="121">
        <f>Q184/P184*100</f>
        <v>79.54545454545455</v>
      </c>
      <c r="Y184" s="121">
        <f>S184/Q184*100</f>
        <v>142.85714285714286</v>
      </c>
    </row>
    <row r="185" spans="1:25" ht="12.75">
      <c r="A185" s="309" t="s">
        <v>554</v>
      </c>
      <c r="I185" s="1">
        <v>112</v>
      </c>
      <c r="J185" s="24">
        <v>42</v>
      </c>
      <c r="K185" s="24" t="s">
        <v>122</v>
      </c>
      <c r="L185" s="24"/>
      <c r="M185" s="25">
        <f>M187+M188+M190+M191</f>
        <v>10534</v>
      </c>
      <c r="N185" s="28">
        <f>N187+N188+N190+N191+N189</f>
        <v>51091</v>
      </c>
      <c r="O185" s="28">
        <f>O187+O188+O190+O191</f>
        <v>30000</v>
      </c>
      <c r="P185" s="28">
        <f>P187+P188+P190+P191+P186+P189</f>
        <v>44000</v>
      </c>
      <c r="Q185" s="123">
        <f>Q187+Q188+Q190+Q191+Q186</f>
        <v>35000</v>
      </c>
      <c r="R185" s="651">
        <f>R187+R188+R190+R191+R186</f>
        <v>11855</v>
      </c>
      <c r="S185" s="648">
        <f>S187+S188+S190+S191+S186</f>
        <v>50000</v>
      </c>
      <c r="T185" s="649">
        <f>T187+T188+T190+T191+T186</f>
        <v>50000</v>
      </c>
      <c r="U185" s="565">
        <f>U187+U188+U190+U191+U186</f>
        <v>10748</v>
      </c>
      <c r="V185" s="444">
        <f aca="true" t="shared" si="55" ref="V185:V191">U185/S185</f>
        <v>0.21496</v>
      </c>
      <c r="W185" s="121">
        <f>P185/O185*100</f>
        <v>146.66666666666666</v>
      </c>
      <c r="X185" s="121">
        <f>Q185/P185*100</f>
        <v>79.54545454545455</v>
      </c>
      <c r="Y185" s="121">
        <f>S185/Q185*100</f>
        <v>142.85714285714286</v>
      </c>
    </row>
    <row r="186" spans="1:25" ht="12.75" hidden="1">
      <c r="A186" s="309" t="s">
        <v>554</v>
      </c>
      <c r="I186" s="1">
        <v>112</v>
      </c>
      <c r="J186" s="24">
        <v>4214</v>
      </c>
      <c r="K186" s="30" t="s">
        <v>287</v>
      </c>
      <c r="L186" s="29"/>
      <c r="M186" s="25"/>
      <c r="N186" s="25">
        <v>0</v>
      </c>
      <c r="O186" s="28">
        <v>0</v>
      </c>
      <c r="P186" s="28">
        <v>0</v>
      </c>
      <c r="Q186" s="123">
        <v>0</v>
      </c>
      <c r="R186" s="651">
        <v>0</v>
      </c>
      <c r="S186" s="648">
        <v>0</v>
      </c>
      <c r="T186" s="649">
        <v>0</v>
      </c>
      <c r="U186" s="565">
        <v>0</v>
      </c>
      <c r="V186" s="444" t="e">
        <f t="shared" si="55"/>
        <v>#DIV/0!</v>
      </c>
      <c r="W186" s="121"/>
      <c r="X186" s="121"/>
      <c r="Y186" s="121"/>
    </row>
    <row r="187" spans="1:25" ht="12.75">
      <c r="A187" s="309" t="s">
        <v>554</v>
      </c>
      <c r="E187" s="1">
        <v>4</v>
      </c>
      <c r="G187" s="1">
        <v>6</v>
      </c>
      <c r="I187" s="1">
        <v>112</v>
      </c>
      <c r="J187" s="24">
        <v>4221</v>
      </c>
      <c r="K187" s="24" t="s">
        <v>195</v>
      </c>
      <c r="L187" s="24"/>
      <c r="M187" s="25">
        <v>4274</v>
      </c>
      <c r="N187" s="25">
        <v>4798</v>
      </c>
      <c r="O187" s="28">
        <v>10000</v>
      </c>
      <c r="P187" s="28">
        <v>14000</v>
      </c>
      <c r="Q187" s="123">
        <v>10000</v>
      </c>
      <c r="R187" s="651">
        <v>8980</v>
      </c>
      <c r="S187" s="648">
        <v>20000</v>
      </c>
      <c r="T187" s="649">
        <v>20000</v>
      </c>
      <c r="U187" s="565">
        <v>9448</v>
      </c>
      <c r="V187" s="444">
        <f t="shared" si="55"/>
        <v>0.4724</v>
      </c>
      <c r="W187" s="121">
        <f>P187/O187*100</f>
        <v>140</v>
      </c>
      <c r="X187" s="121">
        <f>Q187/P187*100</f>
        <v>71.42857142857143</v>
      </c>
      <c r="Y187" s="121">
        <f>S187/Q187*100</f>
        <v>200</v>
      </c>
    </row>
    <row r="188" spans="1:25" ht="12.75">
      <c r="A188" s="309" t="s">
        <v>554</v>
      </c>
      <c r="E188" s="1">
        <v>4</v>
      </c>
      <c r="G188" s="1">
        <v>6</v>
      </c>
      <c r="I188" s="1">
        <v>112</v>
      </c>
      <c r="J188" s="24">
        <v>4221</v>
      </c>
      <c r="K188" s="24" t="s">
        <v>196</v>
      </c>
      <c r="L188" s="24"/>
      <c r="M188" s="25">
        <v>0</v>
      </c>
      <c r="N188" s="25">
        <v>45668</v>
      </c>
      <c r="O188" s="28">
        <v>15000</v>
      </c>
      <c r="P188" s="28">
        <v>15000</v>
      </c>
      <c r="Q188" s="123">
        <v>20000</v>
      </c>
      <c r="R188" s="651">
        <v>0</v>
      </c>
      <c r="S188" s="648">
        <v>15000</v>
      </c>
      <c r="T188" s="649">
        <v>15000</v>
      </c>
      <c r="U188" s="565">
        <v>0</v>
      </c>
      <c r="V188" s="444">
        <f t="shared" si="55"/>
        <v>0</v>
      </c>
      <c r="W188" s="121">
        <f>P188/O188*100</f>
        <v>100</v>
      </c>
      <c r="X188" s="121">
        <f>Q188/P188*100</f>
        <v>133.33333333333331</v>
      </c>
      <c r="Y188" s="121">
        <f>S188/Q188*100</f>
        <v>75</v>
      </c>
    </row>
    <row r="189" spans="1:25" ht="12.75" hidden="1">
      <c r="A189" s="309" t="s">
        <v>554</v>
      </c>
      <c r="E189" s="1">
        <v>4</v>
      </c>
      <c r="J189" s="24">
        <v>4227</v>
      </c>
      <c r="K189" s="24" t="s">
        <v>363</v>
      </c>
      <c r="L189" s="24"/>
      <c r="M189" s="25"/>
      <c r="N189" s="25">
        <v>0</v>
      </c>
      <c r="O189" s="28"/>
      <c r="P189" s="28">
        <v>0</v>
      </c>
      <c r="Q189" s="123">
        <v>0</v>
      </c>
      <c r="R189" s="651">
        <v>0</v>
      </c>
      <c r="S189" s="648">
        <v>0</v>
      </c>
      <c r="T189" s="649">
        <v>0</v>
      </c>
      <c r="U189" s="565">
        <v>0</v>
      </c>
      <c r="V189" s="444" t="e">
        <f t="shared" si="55"/>
        <v>#DIV/0!</v>
      </c>
      <c r="W189" s="121"/>
      <c r="X189" s="121"/>
      <c r="Y189" s="121"/>
    </row>
    <row r="190" spans="1:25" ht="12.75" hidden="1">
      <c r="A190" s="309" t="s">
        <v>554</v>
      </c>
      <c r="I190" s="1">
        <v>112</v>
      </c>
      <c r="J190" s="62">
        <v>423</v>
      </c>
      <c r="K190" s="62" t="s">
        <v>59</v>
      </c>
      <c r="L190" s="62"/>
      <c r="M190" s="25">
        <v>6260</v>
      </c>
      <c r="N190" s="25">
        <v>0</v>
      </c>
      <c r="O190" s="28">
        <v>0</v>
      </c>
      <c r="P190" s="28">
        <v>0</v>
      </c>
      <c r="Q190" s="123">
        <v>0</v>
      </c>
      <c r="R190" s="651">
        <v>0</v>
      </c>
      <c r="S190" s="648">
        <v>0</v>
      </c>
      <c r="T190" s="649">
        <v>0</v>
      </c>
      <c r="U190" s="565">
        <v>0</v>
      </c>
      <c r="V190" s="444" t="e">
        <f t="shared" si="55"/>
        <v>#DIV/0!</v>
      </c>
      <c r="W190" s="121" t="e">
        <f>P190/O190*100</f>
        <v>#DIV/0!</v>
      </c>
      <c r="X190" s="121" t="e">
        <f>Q190/P190*100</f>
        <v>#DIV/0!</v>
      </c>
      <c r="Y190" s="121" t="e">
        <f>S190/Q190*100</f>
        <v>#DIV/0!</v>
      </c>
    </row>
    <row r="191" spans="1:25" ht="13.5" thickBot="1">
      <c r="A191" s="309" t="s">
        <v>554</v>
      </c>
      <c r="E191" s="1">
        <v>4</v>
      </c>
      <c r="G191" s="1">
        <v>6</v>
      </c>
      <c r="I191" s="1">
        <v>112</v>
      </c>
      <c r="J191" s="24">
        <v>4262</v>
      </c>
      <c r="K191" s="24" t="s">
        <v>197</v>
      </c>
      <c r="L191" s="24"/>
      <c r="M191" s="25">
        <v>0</v>
      </c>
      <c r="N191" s="25">
        <v>625</v>
      </c>
      <c r="O191" s="28">
        <v>5000</v>
      </c>
      <c r="P191" s="28">
        <v>15000</v>
      </c>
      <c r="Q191" s="123">
        <v>5000</v>
      </c>
      <c r="R191" s="651">
        <v>2875</v>
      </c>
      <c r="S191" s="648">
        <v>15000</v>
      </c>
      <c r="T191" s="649">
        <v>15000</v>
      </c>
      <c r="U191" s="565">
        <v>1300</v>
      </c>
      <c r="V191" s="444">
        <f t="shared" si="55"/>
        <v>0.08666666666666667</v>
      </c>
      <c r="W191" s="121">
        <f>P191/O191*100</f>
        <v>300</v>
      </c>
      <c r="X191" s="121">
        <f>Q191/P191*100</f>
        <v>33.33333333333333</v>
      </c>
      <c r="Y191" s="121">
        <f>S191/Q191*100</f>
        <v>300</v>
      </c>
    </row>
    <row r="192" spans="10:25" ht="12.75">
      <c r="J192" s="158"/>
      <c r="K192" s="158" t="s">
        <v>253</v>
      </c>
      <c r="L192" s="158"/>
      <c r="M192" s="159">
        <f aca="true" t="shared" si="56" ref="M192:S192">M184</f>
        <v>10534</v>
      </c>
      <c r="N192" s="159">
        <f t="shared" si="56"/>
        <v>51091</v>
      </c>
      <c r="O192" s="159">
        <f t="shared" si="56"/>
        <v>30000</v>
      </c>
      <c r="P192" s="159">
        <f t="shared" si="56"/>
        <v>44000</v>
      </c>
      <c r="Q192" s="160">
        <f>Q184</f>
        <v>35000</v>
      </c>
      <c r="R192" s="725">
        <f>R184</f>
        <v>11855</v>
      </c>
      <c r="S192" s="701">
        <f t="shared" si="56"/>
        <v>50000</v>
      </c>
      <c r="T192" s="702">
        <f>T184</f>
        <v>50000</v>
      </c>
      <c r="U192" s="252">
        <f>U184</f>
        <v>10748</v>
      </c>
      <c r="V192" s="455">
        <f>U192/S192</f>
        <v>0.21496</v>
      </c>
      <c r="W192" s="161"/>
      <c r="X192" s="161"/>
      <c r="Y192" s="161"/>
    </row>
    <row r="193" spans="10:25" ht="12.75">
      <c r="J193" s="130"/>
      <c r="K193" s="130"/>
      <c r="L193" s="130"/>
      <c r="M193" s="102"/>
      <c r="N193" s="102"/>
      <c r="O193" s="102"/>
      <c r="P193" s="102"/>
      <c r="Q193" s="136"/>
      <c r="R193" s="727"/>
      <c r="S193" s="674"/>
      <c r="T193" s="675"/>
      <c r="U193" s="243"/>
      <c r="V193" s="188"/>
      <c r="W193" s="237"/>
      <c r="X193" s="237"/>
      <c r="Y193" s="237"/>
    </row>
    <row r="194" spans="10:25" ht="12.75" hidden="1">
      <c r="J194" s="114" t="s">
        <v>498</v>
      </c>
      <c r="K194" s="9" t="s">
        <v>332</v>
      </c>
      <c r="L194" s="9"/>
      <c r="M194" s="18"/>
      <c r="N194" s="18"/>
      <c r="O194" s="18"/>
      <c r="P194" s="18"/>
      <c r="Q194" s="148"/>
      <c r="R194" s="748"/>
      <c r="S194" s="672"/>
      <c r="T194" s="673"/>
      <c r="U194" s="587"/>
      <c r="V194" s="442"/>
      <c r="W194" s="165"/>
      <c r="X194" s="165"/>
      <c r="Y194" s="165"/>
    </row>
    <row r="195" spans="1:25" ht="12.75">
      <c r="A195" s="312" t="s">
        <v>555</v>
      </c>
      <c r="B195" s="8"/>
      <c r="C195" s="8"/>
      <c r="D195" s="8"/>
      <c r="E195" s="8"/>
      <c r="F195" s="8"/>
      <c r="G195" s="8"/>
      <c r="H195" s="8"/>
      <c r="I195" s="8"/>
      <c r="J195" s="279" t="s">
        <v>137</v>
      </c>
      <c r="K195" s="279" t="s">
        <v>332</v>
      </c>
      <c r="L195" s="279"/>
      <c r="M195" s="17"/>
      <c r="N195" s="17"/>
      <c r="O195" s="17"/>
      <c r="P195" s="17"/>
      <c r="Q195" s="133"/>
      <c r="R195" s="747"/>
      <c r="S195" s="666"/>
      <c r="T195" s="667"/>
      <c r="U195" s="198"/>
      <c r="V195" s="443"/>
      <c r="W195" s="134"/>
      <c r="X195" s="134"/>
      <c r="Y195" s="134"/>
    </row>
    <row r="196" spans="1:25" ht="12.75">
      <c r="A196" s="309" t="s">
        <v>555</v>
      </c>
      <c r="I196" s="1">
        <v>112</v>
      </c>
      <c r="J196" s="63">
        <v>3</v>
      </c>
      <c r="K196" s="63" t="s">
        <v>8</v>
      </c>
      <c r="L196" s="63"/>
      <c r="M196" s="75">
        <f>M201+M206</f>
        <v>200497</v>
      </c>
      <c r="N196" s="75">
        <f aca="true" t="shared" si="57" ref="N196:U196">N201+N206+N199</f>
        <v>45000</v>
      </c>
      <c r="O196" s="75">
        <f t="shared" si="57"/>
        <v>360000</v>
      </c>
      <c r="P196" s="75">
        <f t="shared" si="57"/>
        <v>65000</v>
      </c>
      <c r="Q196" s="75">
        <f t="shared" si="57"/>
        <v>100000</v>
      </c>
      <c r="R196" s="646">
        <f>R201+R206+R199</f>
        <v>0</v>
      </c>
      <c r="S196" s="646">
        <f t="shared" si="57"/>
        <v>65000</v>
      </c>
      <c r="T196" s="647">
        <f>T201+T206+T199</f>
        <v>65000</v>
      </c>
      <c r="U196" s="96">
        <f t="shared" si="57"/>
        <v>19250</v>
      </c>
      <c r="V196" s="434">
        <f>U196/S196</f>
        <v>0.29615384615384616</v>
      </c>
      <c r="W196" s="121">
        <f>P196/O196*100</f>
        <v>18.055555555555554</v>
      </c>
      <c r="X196" s="121">
        <f>Q196/P196*100</f>
        <v>153.84615384615387</v>
      </c>
      <c r="Y196" s="121">
        <f>S196/Q196*100</f>
        <v>65</v>
      </c>
    </row>
    <row r="197" spans="1:25" ht="12.75" hidden="1">
      <c r="A197" s="56"/>
      <c r="J197" s="63">
        <v>32</v>
      </c>
      <c r="K197" s="63"/>
      <c r="L197" s="63"/>
      <c r="M197" s="75"/>
      <c r="N197" s="75"/>
      <c r="O197" s="75"/>
      <c r="P197" s="75"/>
      <c r="Q197" s="75"/>
      <c r="R197" s="646"/>
      <c r="S197" s="646"/>
      <c r="T197" s="647"/>
      <c r="U197" s="96"/>
      <c r="V197" s="434" t="e">
        <f aca="true" t="shared" si="58" ref="V197:V207">U197/S197</f>
        <v>#DIV/0!</v>
      </c>
      <c r="W197" s="121"/>
      <c r="X197" s="121"/>
      <c r="Y197" s="121"/>
    </row>
    <row r="198" spans="1:25" ht="12.75" hidden="1">
      <c r="A198" s="56"/>
      <c r="J198" s="63">
        <v>3237</v>
      </c>
      <c r="K198" s="63"/>
      <c r="L198" s="63"/>
      <c r="M198" s="75"/>
      <c r="N198" s="75"/>
      <c r="O198" s="75"/>
      <c r="P198" s="75"/>
      <c r="Q198" s="75"/>
      <c r="R198" s="646"/>
      <c r="S198" s="646"/>
      <c r="T198" s="647"/>
      <c r="U198" s="96"/>
      <c r="V198" s="434" t="e">
        <f t="shared" si="58"/>
        <v>#DIV/0!</v>
      </c>
      <c r="W198" s="121"/>
      <c r="X198" s="121"/>
      <c r="Y198" s="121"/>
    </row>
    <row r="199" spans="1:25" ht="12.75">
      <c r="A199" s="309" t="s">
        <v>555</v>
      </c>
      <c r="I199" s="1">
        <v>112</v>
      </c>
      <c r="J199" s="24">
        <v>37</v>
      </c>
      <c r="K199" s="24" t="s">
        <v>401</v>
      </c>
      <c r="L199" s="24"/>
      <c r="M199" s="75"/>
      <c r="N199" s="25">
        <f aca="true" t="shared" si="59" ref="N199:U199">N200</f>
        <v>20000</v>
      </c>
      <c r="O199" s="25">
        <f t="shared" si="59"/>
        <v>20000</v>
      </c>
      <c r="P199" s="25">
        <f t="shared" si="59"/>
        <v>25000</v>
      </c>
      <c r="Q199" s="25">
        <f t="shared" si="59"/>
        <v>20000</v>
      </c>
      <c r="R199" s="647">
        <f t="shared" si="59"/>
        <v>0</v>
      </c>
      <c r="S199" s="646">
        <f t="shared" si="59"/>
        <v>25000</v>
      </c>
      <c r="T199" s="647">
        <f t="shared" si="59"/>
        <v>25000</v>
      </c>
      <c r="U199" s="583">
        <f t="shared" si="59"/>
        <v>19250</v>
      </c>
      <c r="V199" s="434">
        <f t="shared" si="58"/>
        <v>0.77</v>
      </c>
      <c r="W199" s="121"/>
      <c r="X199" s="121"/>
      <c r="Y199" s="121"/>
    </row>
    <row r="200" spans="1:25" ht="12.75">
      <c r="A200" s="309" t="s">
        <v>555</v>
      </c>
      <c r="C200" s="1">
        <v>2</v>
      </c>
      <c r="I200" s="1">
        <v>112</v>
      </c>
      <c r="J200" s="24">
        <v>3721</v>
      </c>
      <c r="K200" s="24" t="s">
        <v>402</v>
      </c>
      <c r="L200" s="24"/>
      <c r="M200" s="75"/>
      <c r="N200" s="25">
        <v>20000</v>
      </c>
      <c r="O200" s="28">
        <v>20000</v>
      </c>
      <c r="P200" s="28">
        <v>25000</v>
      </c>
      <c r="Q200" s="123">
        <v>20000</v>
      </c>
      <c r="R200" s="651">
        <v>0</v>
      </c>
      <c r="S200" s="648">
        <v>25000</v>
      </c>
      <c r="T200" s="649">
        <v>25000</v>
      </c>
      <c r="U200" s="565">
        <v>19250</v>
      </c>
      <c r="V200" s="434">
        <f t="shared" si="58"/>
        <v>0.77</v>
      </c>
      <c r="W200" s="121"/>
      <c r="X200" s="121"/>
      <c r="Y200" s="121"/>
    </row>
    <row r="201" spans="1:25" ht="12.75">
      <c r="A201" s="309" t="s">
        <v>555</v>
      </c>
      <c r="I201" s="1">
        <v>112</v>
      </c>
      <c r="J201" s="24">
        <v>38</v>
      </c>
      <c r="K201" s="24" t="s">
        <v>333</v>
      </c>
      <c r="L201" s="24"/>
      <c r="M201" s="25">
        <f>M202+M203+M204</f>
        <v>200497</v>
      </c>
      <c r="N201" s="25">
        <f>N202+N203+N204</f>
        <v>25000</v>
      </c>
      <c r="O201" s="28">
        <f aca="true" t="shared" si="60" ref="O201:U201">O202+O203+O204+O205</f>
        <v>90000</v>
      </c>
      <c r="P201" s="28">
        <f t="shared" si="60"/>
        <v>40000</v>
      </c>
      <c r="Q201" s="28">
        <f t="shared" si="60"/>
        <v>80000</v>
      </c>
      <c r="R201" s="649">
        <f t="shared" si="60"/>
        <v>0</v>
      </c>
      <c r="S201" s="648">
        <f t="shared" si="60"/>
        <v>10000</v>
      </c>
      <c r="T201" s="649">
        <f t="shared" si="60"/>
        <v>10000</v>
      </c>
      <c r="U201" s="564">
        <f t="shared" si="60"/>
        <v>0</v>
      </c>
      <c r="V201" s="434">
        <f t="shared" si="58"/>
        <v>0</v>
      </c>
      <c r="W201" s="121">
        <f aca="true" t="shared" si="61" ref="W201:X207">P201/O201*100</f>
        <v>44.44444444444444</v>
      </c>
      <c r="X201" s="121">
        <f t="shared" si="61"/>
        <v>200</v>
      </c>
      <c r="Y201" s="121">
        <f aca="true" t="shared" si="62" ref="Y201:Y207">S201/Q201*100</f>
        <v>12.5</v>
      </c>
    </row>
    <row r="202" spans="1:25" ht="12.75" hidden="1">
      <c r="A202" s="309" t="s">
        <v>555</v>
      </c>
      <c r="C202" s="1">
        <v>2</v>
      </c>
      <c r="I202" s="1">
        <v>112</v>
      </c>
      <c r="J202" s="24">
        <v>3811</v>
      </c>
      <c r="K202" s="30" t="s">
        <v>425</v>
      </c>
      <c r="L202" s="29"/>
      <c r="M202" s="25">
        <v>0</v>
      </c>
      <c r="N202" s="25">
        <v>25000</v>
      </c>
      <c r="O202" s="28">
        <v>70000</v>
      </c>
      <c r="P202" s="28">
        <v>30000</v>
      </c>
      <c r="Q202" s="123">
        <v>50000</v>
      </c>
      <c r="R202" s="651">
        <v>0</v>
      </c>
      <c r="S202" s="648">
        <v>0</v>
      </c>
      <c r="T202" s="649">
        <v>0</v>
      </c>
      <c r="U202" s="565">
        <v>0</v>
      </c>
      <c r="V202" s="434" t="e">
        <f t="shared" si="58"/>
        <v>#DIV/0!</v>
      </c>
      <c r="W202" s="121">
        <f t="shared" si="61"/>
        <v>42.857142857142854</v>
      </c>
      <c r="X202" s="121">
        <f t="shared" si="61"/>
        <v>166.66666666666669</v>
      </c>
      <c r="Y202" s="121">
        <f t="shared" si="62"/>
        <v>0</v>
      </c>
    </row>
    <row r="203" spans="1:25" ht="12.75" customHeight="1" hidden="1">
      <c r="A203" s="309" t="s">
        <v>555</v>
      </c>
      <c r="I203" s="1">
        <v>112</v>
      </c>
      <c r="J203" s="24">
        <v>4212</v>
      </c>
      <c r="K203" s="30" t="s">
        <v>334</v>
      </c>
      <c r="L203" s="29"/>
      <c r="M203" s="25">
        <v>0</v>
      </c>
      <c r="N203" s="25">
        <v>0</v>
      </c>
      <c r="O203" s="28">
        <v>0</v>
      </c>
      <c r="P203" s="28">
        <v>0</v>
      </c>
      <c r="Q203" s="123">
        <v>0</v>
      </c>
      <c r="R203" s="651">
        <v>0</v>
      </c>
      <c r="S203" s="646">
        <v>0</v>
      </c>
      <c r="T203" s="647">
        <v>0</v>
      </c>
      <c r="U203" s="565">
        <v>0</v>
      </c>
      <c r="V203" s="434" t="e">
        <f t="shared" si="58"/>
        <v>#DIV/0!</v>
      </c>
      <c r="W203" s="121" t="e">
        <f t="shared" si="61"/>
        <v>#DIV/0!</v>
      </c>
      <c r="X203" s="121" t="e">
        <f t="shared" si="61"/>
        <v>#DIV/0!</v>
      </c>
      <c r="Y203" s="121" t="e">
        <f t="shared" si="62"/>
        <v>#DIV/0!</v>
      </c>
    </row>
    <row r="204" spans="1:25" ht="12.75" customHeight="1" hidden="1">
      <c r="A204" s="309" t="s">
        <v>555</v>
      </c>
      <c r="I204" s="1">
        <v>112</v>
      </c>
      <c r="J204" s="24">
        <v>4214</v>
      </c>
      <c r="K204" s="30" t="s">
        <v>334</v>
      </c>
      <c r="L204" s="24"/>
      <c r="M204" s="25">
        <v>200497</v>
      </c>
      <c r="N204" s="25">
        <v>0</v>
      </c>
      <c r="O204" s="28">
        <v>0</v>
      </c>
      <c r="P204" s="28">
        <v>0</v>
      </c>
      <c r="Q204" s="123">
        <v>0</v>
      </c>
      <c r="R204" s="651">
        <v>0</v>
      </c>
      <c r="S204" s="646">
        <v>0</v>
      </c>
      <c r="T204" s="647">
        <v>0</v>
      </c>
      <c r="U204" s="565">
        <v>0</v>
      </c>
      <c r="V204" s="434" t="e">
        <f t="shared" si="58"/>
        <v>#DIV/0!</v>
      </c>
      <c r="W204" s="121" t="e">
        <f t="shared" si="61"/>
        <v>#DIV/0!</v>
      </c>
      <c r="X204" s="121" t="e">
        <f t="shared" si="61"/>
        <v>#DIV/0!</v>
      </c>
      <c r="Y204" s="121" t="e">
        <f t="shared" si="62"/>
        <v>#DIV/0!</v>
      </c>
    </row>
    <row r="205" spans="1:25" ht="12.75" customHeight="1">
      <c r="A205" s="309" t="s">
        <v>555</v>
      </c>
      <c r="J205" s="24">
        <v>3811</v>
      </c>
      <c r="K205" s="30" t="s">
        <v>420</v>
      </c>
      <c r="L205" s="24"/>
      <c r="M205" s="25"/>
      <c r="N205" s="25">
        <v>0</v>
      </c>
      <c r="O205" s="28">
        <v>20000</v>
      </c>
      <c r="P205" s="28">
        <v>10000</v>
      </c>
      <c r="Q205" s="123">
        <v>30000</v>
      </c>
      <c r="R205" s="651">
        <v>0</v>
      </c>
      <c r="S205" s="646">
        <v>10000</v>
      </c>
      <c r="T205" s="647">
        <v>10000</v>
      </c>
      <c r="U205" s="565">
        <v>0</v>
      </c>
      <c r="V205" s="434">
        <f t="shared" si="58"/>
        <v>0</v>
      </c>
      <c r="W205" s="121">
        <f t="shared" si="61"/>
        <v>50</v>
      </c>
      <c r="X205" s="121">
        <f t="shared" si="61"/>
        <v>300</v>
      </c>
      <c r="Y205" s="121">
        <f t="shared" si="62"/>
        <v>33.33333333333333</v>
      </c>
    </row>
    <row r="206" spans="1:25" ht="12.75">
      <c r="A206" s="309" t="s">
        <v>555</v>
      </c>
      <c r="I206" s="1">
        <v>112</v>
      </c>
      <c r="J206" s="24">
        <v>4</v>
      </c>
      <c r="K206" s="24" t="s">
        <v>123</v>
      </c>
      <c r="L206" s="24"/>
      <c r="M206" s="25">
        <f aca="true" t="shared" si="63" ref="M206:U206">M207</f>
        <v>0</v>
      </c>
      <c r="N206" s="25">
        <f t="shared" si="63"/>
        <v>0</v>
      </c>
      <c r="O206" s="28">
        <f t="shared" si="63"/>
        <v>250000</v>
      </c>
      <c r="P206" s="28">
        <f t="shared" si="63"/>
        <v>0</v>
      </c>
      <c r="Q206" s="123">
        <f t="shared" si="63"/>
        <v>0</v>
      </c>
      <c r="R206" s="651">
        <f t="shared" si="63"/>
        <v>0</v>
      </c>
      <c r="S206" s="646">
        <f t="shared" si="63"/>
        <v>30000</v>
      </c>
      <c r="T206" s="647">
        <f t="shared" si="63"/>
        <v>30000</v>
      </c>
      <c r="U206" s="565">
        <f t="shared" si="63"/>
        <v>0</v>
      </c>
      <c r="V206" s="434">
        <f t="shared" si="58"/>
        <v>0</v>
      </c>
      <c r="W206" s="121">
        <f t="shared" si="61"/>
        <v>0</v>
      </c>
      <c r="X206" s="121" t="e">
        <f t="shared" si="61"/>
        <v>#DIV/0!</v>
      </c>
      <c r="Y206" s="121" t="e">
        <f t="shared" si="62"/>
        <v>#DIV/0!</v>
      </c>
    </row>
    <row r="207" spans="1:25" ht="13.5" thickBot="1">
      <c r="A207" s="309" t="s">
        <v>555</v>
      </c>
      <c r="I207" s="1">
        <v>112</v>
      </c>
      <c r="J207" s="24">
        <v>4214</v>
      </c>
      <c r="K207" s="24" t="s">
        <v>414</v>
      </c>
      <c r="L207" s="24"/>
      <c r="M207" s="25">
        <v>0</v>
      </c>
      <c r="N207" s="25">
        <v>0</v>
      </c>
      <c r="O207" s="28">
        <v>250000</v>
      </c>
      <c r="P207" s="28">
        <v>0</v>
      </c>
      <c r="Q207" s="123">
        <v>0</v>
      </c>
      <c r="R207" s="651">
        <v>0</v>
      </c>
      <c r="S207" s="646">
        <v>30000</v>
      </c>
      <c r="T207" s="647">
        <v>30000</v>
      </c>
      <c r="U207" s="565">
        <v>0</v>
      </c>
      <c r="V207" s="434">
        <f t="shared" si="58"/>
        <v>0</v>
      </c>
      <c r="W207" s="121">
        <f t="shared" si="61"/>
        <v>0</v>
      </c>
      <c r="X207" s="121" t="e">
        <f t="shared" si="61"/>
        <v>#DIV/0!</v>
      </c>
      <c r="Y207" s="121" t="e">
        <f t="shared" si="62"/>
        <v>#DIV/0!</v>
      </c>
    </row>
    <row r="208" spans="10:25" ht="12.75">
      <c r="J208" s="158"/>
      <c r="K208" s="158" t="s">
        <v>253</v>
      </c>
      <c r="L208" s="158"/>
      <c r="M208" s="159">
        <f aca="true" t="shared" si="64" ref="M208:S208">M196</f>
        <v>200497</v>
      </c>
      <c r="N208" s="159">
        <f t="shared" si="64"/>
        <v>45000</v>
      </c>
      <c r="O208" s="159">
        <f t="shared" si="64"/>
        <v>360000</v>
      </c>
      <c r="P208" s="159">
        <f t="shared" si="64"/>
        <v>65000</v>
      </c>
      <c r="Q208" s="160">
        <f>Q196</f>
        <v>100000</v>
      </c>
      <c r="R208" s="725">
        <f>R196</f>
        <v>0</v>
      </c>
      <c r="S208" s="701">
        <f t="shared" si="64"/>
        <v>65000</v>
      </c>
      <c r="T208" s="702">
        <f>T196</f>
        <v>65000</v>
      </c>
      <c r="U208" s="252">
        <f>U196</f>
        <v>19250</v>
      </c>
      <c r="V208" s="455">
        <f>U208/S208</f>
        <v>0.29615384615384616</v>
      </c>
      <c r="W208" s="161"/>
      <c r="X208" s="161"/>
      <c r="Y208" s="161"/>
    </row>
    <row r="209" spans="10:25" ht="12.75">
      <c r="J209" s="130"/>
      <c r="K209" s="130"/>
      <c r="L209" s="130"/>
      <c r="M209" s="102"/>
      <c r="N209" s="102"/>
      <c r="O209" s="102"/>
      <c r="P209" s="102"/>
      <c r="Q209" s="136"/>
      <c r="R209" s="727"/>
      <c r="S209" s="674"/>
      <c r="T209" s="675"/>
      <c r="U209" s="243"/>
      <c r="V209" s="188"/>
      <c r="W209" s="237"/>
      <c r="X209" s="237"/>
      <c r="Y209" s="237"/>
    </row>
    <row r="210" spans="10:25" ht="12.75">
      <c r="J210" s="114" t="s">
        <v>499</v>
      </c>
      <c r="K210" s="9" t="s">
        <v>138</v>
      </c>
      <c r="L210" s="9"/>
      <c r="M210" s="18"/>
      <c r="N210" s="18"/>
      <c r="O210" s="18"/>
      <c r="P210" s="18"/>
      <c r="Q210" s="148"/>
      <c r="R210" s="748"/>
      <c r="S210" s="672"/>
      <c r="T210" s="673"/>
      <c r="U210" s="587"/>
      <c r="V210" s="442"/>
      <c r="W210" s="165"/>
      <c r="X210" s="165"/>
      <c r="Y210" s="165"/>
    </row>
    <row r="211" spans="1:25" ht="12.75">
      <c r="A211" s="312" t="s">
        <v>557</v>
      </c>
      <c r="B211" s="8"/>
      <c r="C211" s="8"/>
      <c r="D211" s="8"/>
      <c r="E211" s="8"/>
      <c r="F211" s="8"/>
      <c r="G211" s="8"/>
      <c r="H211" s="8"/>
      <c r="I211" s="8"/>
      <c r="J211" s="279" t="s">
        <v>170</v>
      </c>
      <c r="K211" s="279" t="s">
        <v>556</v>
      </c>
      <c r="L211" s="279"/>
      <c r="M211" s="17"/>
      <c r="N211" s="17"/>
      <c r="O211" s="17"/>
      <c r="P211" s="17"/>
      <c r="Q211" s="133"/>
      <c r="R211" s="747"/>
      <c r="S211" s="666"/>
      <c r="T211" s="667"/>
      <c r="U211" s="198"/>
      <c r="V211" s="443"/>
      <c r="W211" s="134"/>
      <c r="X211" s="134"/>
      <c r="Y211" s="134"/>
    </row>
    <row r="212" spans="1:25" ht="12.75">
      <c r="A212" s="309" t="s">
        <v>557</v>
      </c>
      <c r="I212" s="1">
        <v>112</v>
      </c>
      <c r="J212" s="63">
        <v>4</v>
      </c>
      <c r="K212" s="63" t="s">
        <v>91</v>
      </c>
      <c r="L212" s="63"/>
      <c r="M212" s="75">
        <f aca="true" t="shared" si="65" ref="M212:U213">M213</f>
        <v>0</v>
      </c>
      <c r="N212" s="75">
        <f>N213</f>
        <v>0</v>
      </c>
      <c r="O212" s="75">
        <f t="shared" si="65"/>
        <v>86000</v>
      </c>
      <c r="P212" s="74">
        <f t="shared" si="65"/>
        <v>86000</v>
      </c>
      <c r="Q212" s="119">
        <f t="shared" si="65"/>
        <v>0</v>
      </c>
      <c r="R212" s="650">
        <f t="shared" si="65"/>
        <v>37500</v>
      </c>
      <c r="S212" s="648">
        <f t="shared" si="65"/>
        <v>0</v>
      </c>
      <c r="T212" s="649">
        <f t="shared" si="65"/>
        <v>0</v>
      </c>
      <c r="U212" s="238">
        <f t="shared" si="65"/>
        <v>0</v>
      </c>
      <c r="V212" s="444" t="e">
        <f>U212/S212</f>
        <v>#DIV/0!</v>
      </c>
      <c r="W212" s="121">
        <f aca="true" t="shared" si="66" ref="W212:X214">P212/O212*100</f>
        <v>100</v>
      </c>
      <c r="X212" s="121">
        <f t="shared" si="66"/>
        <v>0</v>
      </c>
      <c r="Y212" s="121" t="e">
        <f>S212/Q212*100</f>
        <v>#DIV/0!</v>
      </c>
    </row>
    <row r="213" spans="1:25" ht="12.75">
      <c r="A213" s="309" t="s">
        <v>557</v>
      </c>
      <c r="I213" s="1">
        <v>112</v>
      </c>
      <c r="J213" s="24">
        <v>42</v>
      </c>
      <c r="K213" s="24" t="s">
        <v>92</v>
      </c>
      <c r="L213" s="24"/>
      <c r="M213" s="25">
        <f t="shared" si="65"/>
        <v>0</v>
      </c>
      <c r="N213" s="25">
        <f t="shared" si="65"/>
        <v>0</v>
      </c>
      <c r="O213" s="25">
        <f t="shared" si="65"/>
        <v>86000</v>
      </c>
      <c r="P213" s="28">
        <f t="shared" si="65"/>
        <v>86000</v>
      </c>
      <c r="Q213" s="123">
        <f t="shared" si="65"/>
        <v>0</v>
      </c>
      <c r="R213" s="651">
        <f t="shared" si="65"/>
        <v>37500</v>
      </c>
      <c r="S213" s="648">
        <f t="shared" si="65"/>
        <v>0</v>
      </c>
      <c r="T213" s="649">
        <f t="shared" si="65"/>
        <v>0</v>
      </c>
      <c r="U213" s="565">
        <f t="shared" si="65"/>
        <v>0</v>
      </c>
      <c r="V213" s="444" t="e">
        <f>U213/S213</f>
        <v>#DIV/0!</v>
      </c>
      <c r="W213" s="121">
        <f t="shared" si="66"/>
        <v>100</v>
      </c>
      <c r="X213" s="121">
        <f t="shared" si="66"/>
        <v>0</v>
      </c>
      <c r="Y213" s="121" t="e">
        <f>S213/Q213*100</f>
        <v>#DIV/0!</v>
      </c>
    </row>
    <row r="214" spans="1:25" ht="13.5" thickBot="1">
      <c r="A214" s="309" t="s">
        <v>557</v>
      </c>
      <c r="E214" s="1">
        <v>4</v>
      </c>
      <c r="G214" s="1">
        <v>6</v>
      </c>
      <c r="I214" s="1">
        <v>112</v>
      </c>
      <c r="J214" s="24">
        <v>4264</v>
      </c>
      <c r="K214" s="24" t="s">
        <v>198</v>
      </c>
      <c r="L214" s="24"/>
      <c r="M214" s="25">
        <v>0</v>
      </c>
      <c r="N214" s="25">
        <v>0</v>
      </c>
      <c r="O214" s="25">
        <v>86000</v>
      </c>
      <c r="P214" s="28">
        <v>86000</v>
      </c>
      <c r="Q214" s="123">
        <v>0</v>
      </c>
      <c r="R214" s="651">
        <v>37500</v>
      </c>
      <c r="S214" s="648">
        <v>0</v>
      </c>
      <c r="T214" s="649">
        <v>0</v>
      </c>
      <c r="U214" s="565">
        <v>0</v>
      </c>
      <c r="V214" s="444" t="e">
        <f>U214/S214</f>
        <v>#DIV/0!</v>
      </c>
      <c r="W214" s="121">
        <f t="shared" si="66"/>
        <v>100</v>
      </c>
      <c r="X214" s="121">
        <f t="shared" si="66"/>
        <v>0</v>
      </c>
      <c r="Y214" s="121" t="e">
        <f>S214/Q214*100</f>
        <v>#DIV/0!</v>
      </c>
    </row>
    <row r="215" spans="10:25" ht="12.75">
      <c r="J215" s="158"/>
      <c r="K215" s="158" t="s">
        <v>253</v>
      </c>
      <c r="L215" s="158"/>
      <c r="M215" s="159">
        <f aca="true" t="shared" si="67" ref="M215:S215">M212</f>
        <v>0</v>
      </c>
      <c r="N215" s="159">
        <f t="shared" si="67"/>
        <v>0</v>
      </c>
      <c r="O215" s="159">
        <f t="shared" si="67"/>
        <v>86000</v>
      </c>
      <c r="P215" s="159">
        <f t="shared" si="67"/>
        <v>86000</v>
      </c>
      <c r="Q215" s="160">
        <f>Q212</f>
        <v>0</v>
      </c>
      <c r="R215" s="725">
        <f>R212</f>
        <v>37500</v>
      </c>
      <c r="S215" s="701">
        <f t="shared" si="67"/>
        <v>0</v>
      </c>
      <c r="T215" s="702">
        <f>T212</f>
        <v>0</v>
      </c>
      <c r="U215" s="252">
        <f>U212</f>
        <v>0</v>
      </c>
      <c r="V215" s="455" t="e">
        <f>U215/S215</f>
        <v>#DIV/0!</v>
      </c>
      <c r="W215" s="161"/>
      <c r="X215" s="161"/>
      <c r="Y215" s="161"/>
    </row>
    <row r="216" spans="1:25" ht="12.75">
      <c r="A216" s="20"/>
      <c r="B216" s="20"/>
      <c r="C216" s="20"/>
      <c r="D216" s="20"/>
      <c r="E216" s="20"/>
      <c r="F216" s="20"/>
      <c r="G216" s="20"/>
      <c r="H216" s="20"/>
      <c r="I216" s="20"/>
      <c r="J216" s="115"/>
      <c r="K216" s="115"/>
      <c r="L216" s="115"/>
      <c r="M216" s="21"/>
      <c r="N216" s="21"/>
      <c r="O216" s="21"/>
      <c r="P216" s="21"/>
      <c r="Q216" s="144"/>
      <c r="R216" s="756"/>
      <c r="S216" s="695"/>
      <c r="T216" s="696"/>
      <c r="U216" s="246"/>
      <c r="V216" s="458"/>
      <c r="W216" s="150"/>
      <c r="X216" s="150"/>
      <c r="Y216" s="150"/>
    </row>
    <row r="217" spans="1:25" s="20" customFormat="1" ht="12.75">
      <c r="A217" s="7"/>
      <c r="B217" s="7"/>
      <c r="C217" s="7"/>
      <c r="D217" s="7"/>
      <c r="E217" s="7"/>
      <c r="F217" s="7"/>
      <c r="G217" s="7"/>
      <c r="H217" s="7"/>
      <c r="I217" s="7"/>
      <c r="J217" s="253" t="s">
        <v>558</v>
      </c>
      <c r="K217" s="253" t="s">
        <v>139</v>
      </c>
      <c r="L217" s="314"/>
      <c r="M217" s="315"/>
      <c r="N217" s="315"/>
      <c r="O217" s="315"/>
      <c r="P217" s="315"/>
      <c r="Q217" s="316"/>
      <c r="R217" s="750"/>
      <c r="S217" s="680"/>
      <c r="T217" s="681"/>
      <c r="U217" s="570"/>
      <c r="V217" s="459"/>
      <c r="W217" s="152"/>
      <c r="X217" s="152"/>
      <c r="Y217" s="152"/>
    </row>
    <row r="218" spans="9:25" s="309" customFormat="1" ht="12.75">
      <c r="I218" s="309">
        <v>300</v>
      </c>
      <c r="J218" s="320" t="s">
        <v>528</v>
      </c>
      <c r="K218" s="320"/>
      <c r="L218" s="320"/>
      <c r="M218" s="321"/>
      <c r="N218" s="321"/>
      <c r="O218" s="321"/>
      <c r="P218" s="321"/>
      <c r="Q218" s="322"/>
      <c r="R218" s="663"/>
      <c r="S218" s="671"/>
      <c r="T218" s="671"/>
      <c r="U218" s="588"/>
      <c r="V218" s="460"/>
      <c r="W218" s="323"/>
      <c r="X218" s="323"/>
      <c r="Y218" s="323"/>
    </row>
    <row r="219" spans="1:25" ht="12.75">
      <c r="A219" s="312" t="s">
        <v>305</v>
      </c>
      <c r="B219" s="8"/>
      <c r="C219" s="8"/>
      <c r="D219" s="8"/>
      <c r="E219" s="8"/>
      <c r="F219" s="8"/>
      <c r="G219" s="8"/>
      <c r="H219" s="8"/>
      <c r="I219" s="8">
        <v>321</v>
      </c>
      <c r="J219" s="8" t="s">
        <v>131</v>
      </c>
      <c r="K219" s="8" t="s">
        <v>140</v>
      </c>
      <c r="L219" s="8"/>
      <c r="M219" s="17"/>
      <c r="N219" s="17"/>
      <c r="O219" s="17"/>
      <c r="P219" s="17"/>
      <c r="Q219" s="133"/>
      <c r="R219" s="747"/>
      <c r="S219" s="666"/>
      <c r="T219" s="667"/>
      <c r="U219" s="198"/>
      <c r="V219" s="443"/>
      <c r="W219" s="134"/>
      <c r="X219" s="134"/>
      <c r="Y219" s="134"/>
    </row>
    <row r="220" spans="1:25" ht="12.75">
      <c r="A220" s="309" t="s">
        <v>559</v>
      </c>
      <c r="I220" s="1">
        <v>321</v>
      </c>
      <c r="J220" s="63">
        <v>3</v>
      </c>
      <c r="K220" s="63" t="s">
        <v>8</v>
      </c>
      <c r="L220" s="63"/>
      <c r="M220" s="75">
        <f aca="true" t="shared" si="68" ref="M220:U221">M221</f>
        <v>94000</v>
      </c>
      <c r="N220" s="74">
        <f t="shared" si="68"/>
        <v>140000</v>
      </c>
      <c r="O220" s="74">
        <f t="shared" si="68"/>
        <v>150000</v>
      </c>
      <c r="P220" s="74">
        <f t="shared" si="68"/>
        <v>170000</v>
      </c>
      <c r="Q220" s="119">
        <f t="shared" si="68"/>
        <v>100000</v>
      </c>
      <c r="R220" s="650">
        <f t="shared" si="68"/>
        <v>50000</v>
      </c>
      <c r="S220" s="648">
        <f t="shared" si="68"/>
        <v>150000</v>
      </c>
      <c r="T220" s="649">
        <f t="shared" si="68"/>
        <v>150000</v>
      </c>
      <c r="U220" s="238">
        <f t="shared" si="68"/>
        <v>150000</v>
      </c>
      <c r="V220" s="444">
        <f>U220/S220</f>
        <v>1</v>
      </c>
      <c r="W220" s="121">
        <f aca="true" t="shared" si="69" ref="W220:X222">P220/O220*100</f>
        <v>113.33333333333333</v>
      </c>
      <c r="X220" s="121">
        <f t="shared" si="69"/>
        <v>58.82352941176471</v>
      </c>
      <c r="Y220" s="121">
        <f>S220/Q220*100</f>
        <v>150</v>
      </c>
    </row>
    <row r="221" spans="1:25" ht="12.75">
      <c r="A221" s="309" t="s">
        <v>559</v>
      </c>
      <c r="I221" s="1">
        <v>321</v>
      </c>
      <c r="J221" s="24">
        <v>38</v>
      </c>
      <c r="K221" s="24" t="s">
        <v>51</v>
      </c>
      <c r="L221" s="24"/>
      <c r="M221" s="25">
        <f t="shared" si="68"/>
        <v>94000</v>
      </c>
      <c r="N221" s="28">
        <f t="shared" si="68"/>
        <v>140000</v>
      </c>
      <c r="O221" s="28">
        <f t="shared" si="68"/>
        <v>150000</v>
      </c>
      <c r="P221" s="28">
        <f t="shared" si="68"/>
        <v>170000</v>
      </c>
      <c r="Q221" s="123">
        <f t="shared" si="68"/>
        <v>100000</v>
      </c>
      <c r="R221" s="651">
        <f t="shared" si="68"/>
        <v>50000</v>
      </c>
      <c r="S221" s="648">
        <f t="shared" si="68"/>
        <v>150000</v>
      </c>
      <c r="T221" s="649">
        <f t="shared" si="68"/>
        <v>150000</v>
      </c>
      <c r="U221" s="565">
        <f t="shared" si="68"/>
        <v>150000</v>
      </c>
      <c r="V221" s="444">
        <f>U221/S221</f>
        <v>1</v>
      </c>
      <c r="W221" s="121">
        <f t="shared" si="69"/>
        <v>113.33333333333333</v>
      </c>
      <c r="X221" s="121">
        <f t="shared" si="69"/>
        <v>58.82352941176471</v>
      </c>
      <c r="Y221" s="121">
        <f>S221/Q221*100</f>
        <v>150</v>
      </c>
    </row>
    <row r="222" spans="1:25" ht="13.5" thickBot="1">
      <c r="A222" s="309" t="s">
        <v>559</v>
      </c>
      <c r="B222" s="1">
        <v>1</v>
      </c>
      <c r="C222" s="1">
        <v>2</v>
      </c>
      <c r="E222" s="1">
        <v>4</v>
      </c>
      <c r="I222" s="1">
        <v>321</v>
      </c>
      <c r="J222" s="24">
        <v>3811</v>
      </c>
      <c r="K222" s="24" t="s">
        <v>199</v>
      </c>
      <c r="L222" s="24"/>
      <c r="M222" s="25">
        <v>94000</v>
      </c>
      <c r="N222" s="28">
        <v>140000</v>
      </c>
      <c r="O222" s="28">
        <v>150000</v>
      </c>
      <c r="P222" s="28">
        <v>170000</v>
      </c>
      <c r="Q222" s="123">
        <v>100000</v>
      </c>
      <c r="R222" s="651">
        <v>50000</v>
      </c>
      <c r="S222" s="648">
        <v>150000</v>
      </c>
      <c r="T222" s="649">
        <v>150000</v>
      </c>
      <c r="U222" s="565">
        <v>150000</v>
      </c>
      <c r="V222" s="444">
        <f>U222/S222</f>
        <v>1</v>
      </c>
      <c r="W222" s="121">
        <f t="shared" si="69"/>
        <v>113.33333333333333</v>
      </c>
      <c r="X222" s="121">
        <f t="shared" si="69"/>
        <v>58.82352941176471</v>
      </c>
      <c r="Y222" s="121">
        <f>S222/Q222*100</f>
        <v>150</v>
      </c>
    </row>
    <row r="223" spans="10:25" ht="12.75">
      <c r="J223" s="158"/>
      <c r="K223" s="158" t="s">
        <v>253</v>
      </c>
      <c r="L223" s="158"/>
      <c r="M223" s="159">
        <f aca="true" t="shared" si="70" ref="M223:S223">M220</f>
        <v>94000</v>
      </c>
      <c r="N223" s="159">
        <f>N220</f>
        <v>140000</v>
      </c>
      <c r="O223" s="159">
        <f t="shared" si="70"/>
        <v>150000</v>
      </c>
      <c r="P223" s="159">
        <f t="shared" si="70"/>
        <v>170000</v>
      </c>
      <c r="Q223" s="160">
        <f>Q220</f>
        <v>100000</v>
      </c>
      <c r="R223" s="725">
        <f>R220</f>
        <v>50000</v>
      </c>
      <c r="S223" s="701">
        <f t="shared" si="70"/>
        <v>150000</v>
      </c>
      <c r="T223" s="702">
        <f>T220</f>
        <v>150000</v>
      </c>
      <c r="U223" s="252">
        <f>U220</f>
        <v>150000</v>
      </c>
      <c r="V223" s="455">
        <f>U223/S223</f>
        <v>1</v>
      </c>
      <c r="W223" s="161"/>
      <c r="X223" s="161"/>
      <c r="Y223" s="161"/>
    </row>
    <row r="224" spans="10:25" ht="12.75">
      <c r="J224" s="130"/>
      <c r="K224" s="130"/>
      <c r="L224" s="130"/>
      <c r="M224" s="102"/>
      <c r="N224" s="102"/>
      <c r="O224" s="102"/>
      <c r="P224" s="102"/>
      <c r="Q224" s="136"/>
      <c r="R224" s="727"/>
      <c r="S224" s="674"/>
      <c r="T224" s="675"/>
      <c r="U224" s="243"/>
      <c r="V224" s="188"/>
      <c r="W224" s="237"/>
      <c r="X224" s="237"/>
      <c r="Y224" s="237"/>
    </row>
    <row r="225" spans="10:25" ht="12.75" hidden="1">
      <c r="J225" s="114" t="s">
        <v>500</v>
      </c>
      <c r="K225" s="9" t="s">
        <v>501</v>
      </c>
      <c r="L225" s="9"/>
      <c r="M225" s="18"/>
      <c r="N225" s="18"/>
      <c r="O225" s="18"/>
      <c r="P225" s="18"/>
      <c r="Q225" s="148"/>
      <c r="R225" s="748"/>
      <c r="S225" s="672"/>
      <c r="T225" s="673"/>
      <c r="U225" s="587"/>
      <c r="V225" s="442"/>
      <c r="W225" s="183"/>
      <c r="X225" s="183"/>
      <c r="Y225" s="183"/>
    </row>
    <row r="226" spans="1:25" ht="12.75">
      <c r="A226" s="312" t="s">
        <v>560</v>
      </c>
      <c r="B226" s="8"/>
      <c r="C226" s="8"/>
      <c r="D226" s="8"/>
      <c r="E226" s="8"/>
      <c r="F226" s="8"/>
      <c r="G226" s="8"/>
      <c r="H226" s="8"/>
      <c r="I226" s="8">
        <v>321</v>
      </c>
      <c r="J226" s="279" t="s">
        <v>131</v>
      </c>
      <c r="K226" s="279" t="s">
        <v>141</v>
      </c>
      <c r="L226" s="8"/>
      <c r="M226" s="17"/>
      <c r="N226" s="17"/>
      <c r="O226" s="17"/>
      <c r="P226" s="17"/>
      <c r="Q226" s="133"/>
      <c r="R226" s="747"/>
      <c r="S226" s="666"/>
      <c r="T226" s="667"/>
      <c r="U226" s="586"/>
      <c r="V226" s="433"/>
      <c r="W226" s="134"/>
      <c r="X226" s="134"/>
      <c r="Y226" s="134"/>
    </row>
    <row r="227" spans="1:25" ht="12.75">
      <c r="A227" s="309" t="s">
        <v>560</v>
      </c>
      <c r="I227" s="1">
        <v>321</v>
      </c>
      <c r="J227" s="63">
        <v>3</v>
      </c>
      <c r="K227" s="63" t="s">
        <v>8</v>
      </c>
      <c r="L227" s="63"/>
      <c r="M227" s="75">
        <f>M228</f>
        <v>0</v>
      </c>
      <c r="N227" s="74">
        <f aca="true" t="shared" si="71" ref="N227:U227">N228+N232</f>
        <v>36450</v>
      </c>
      <c r="O227" s="75">
        <f t="shared" si="71"/>
        <v>18000</v>
      </c>
      <c r="P227" s="75">
        <f t="shared" si="71"/>
        <v>18000</v>
      </c>
      <c r="Q227" s="75">
        <f t="shared" si="71"/>
        <v>46500</v>
      </c>
      <c r="R227" s="646">
        <f>R228+R232</f>
        <v>0</v>
      </c>
      <c r="S227" s="648">
        <f t="shared" si="71"/>
        <v>18000</v>
      </c>
      <c r="T227" s="649">
        <f>T228+T232</f>
        <v>18000</v>
      </c>
      <c r="U227" s="238">
        <f t="shared" si="71"/>
        <v>3125</v>
      </c>
      <c r="V227" s="444">
        <f>U227/S227</f>
        <v>0.1736111111111111</v>
      </c>
      <c r="W227" s="121">
        <f aca="true" t="shared" si="72" ref="W227:X231">P227/O227*100</f>
        <v>100</v>
      </c>
      <c r="X227" s="121">
        <f t="shared" si="72"/>
        <v>258.33333333333337</v>
      </c>
      <c r="Y227" s="121">
        <f>S227/Q227*100</f>
        <v>38.70967741935484</v>
      </c>
    </row>
    <row r="228" spans="1:25" ht="12.75">
      <c r="A228" s="309" t="s">
        <v>560</v>
      </c>
      <c r="I228" s="1">
        <v>321</v>
      </c>
      <c r="J228" s="24">
        <v>32</v>
      </c>
      <c r="K228" s="30" t="s">
        <v>40</v>
      </c>
      <c r="L228" s="29"/>
      <c r="M228" s="25">
        <f>M229+M230</f>
        <v>0</v>
      </c>
      <c r="N228" s="28">
        <f>N229+N230</f>
        <v>29450</v>
      </c>
      <c r="O228" s="25">
        <f aca="true" t="shared" si="73" ref="O228:U228">O229+O230+O231</f>
        <v>13000</v>
      </c>
      <c r="P228" s="123">
        <f t="shared" si="73"/>
        <v>13000</v>
      </c>
      <c r="Q228" s="123">
        <f t="shared" si="73"/>
        <v>39500</v>
      </c>
      <c r="R228" s="651">
        <f t="shared" si="73"/>
        <v>0</v>
      </c>
      <c r="S228" s="648">
        <f t="shared" si="73"/>
        <v>13000</v>
      </c>
      <c r="T228" s="649">
        <f t="shared" si="73"/>
        <v>13000</v>
      </c>
      <c r="U228" s="565">
        <f t="shared" si="73"/>
        <v>3125</v>
      </c>
      <c r="V228" s="444">
        <f aca="true" t="shared" si="74" ref="V228:V233">U228/S228</f>
        <v>0.2403846153846154</v>
      </c>
      <c r="W228" s="121">
        <f t="shared" si="72"/>
        <v>100</v>
      </c>
      <c r="X228" s="121">
        <f t="shared" si="72"/>
        <v>303.8461538461538</v>
      </c>
      <c r="Y228" s="121">
        <f>S228/Q228*100</f>
        <v>32.91139240506329</v>
      </c>
    </row>
    <row r="229" spans="1:25" ht="12.75" hidden="1">
      <c r="A229" s="309" t="s">
        <v>560</v>
      </c>
      <c r="C229" s="1">
        <v>2</v>
      </c>
      <c r="D229" s="1">
        <v>3</v>
      </c>
      <c r="E229" s="1">
        <v>4</v>
      </c>
      <c r="I229" s="1">
        <v>321</v>
      </c>
      <c r="J229" s="24">
        <v>3237</v>
      </c>
      <c r="K229" s="24" t="s">
        <v>200</v>
      </c>
      <c r="L229" s="24"/>
      <c r="M229" s="25">
        <v>0</v>
      </c>
      <c r="N229" s="28">
        <v>20000</v>
      </c>
      <c r="O229" s="25">
        <v>0</v>
      </c>
      <c r="P229" s="28">
        <v>0</v>
      </c>
      <c r="Q229" s="123">
        <v>20000</v>
      </c>
      <c r="R229" s="651">
        <v>0</v>
      </c>
      <c r="S229" s="648">
        <v>0</v>
      </c>
      <c r="T229" s="649">
        <v>0</v>
      </c>
      <c r="U229" s="565">
        <v>0</v>
      </c>
      <c r="V229" s="444" t="e">
        <f t="shared" si="74"/>
        <v>#DIV/0!</v>
      </c>
      <c r="W229" s="121" t="e">
        <f t="shared" si="72"/>
        <v>#DIV/0!</v>
      </c>
      <c r="X229" s="121" t="e">
        <f t="shared" si="72"/>
        <v>#DIV/0!</v>
      </c>
      <c r="Y229" s="121">
        <f>S229/Q229*100</f>
        <v>0</v>
      </c>
    </row>
    <row r="230" spans="1:26" ht="12.75">
      <c r="A230" s="309" t="s">
        <v>560</v>
      </c>
      <c r="C230" s="1">
        <v>2</v>
      </c>
      <c r="D230" s="1">
        <v>3</v>
      </c>
      <c r="E230" s="1">
        <v>4</v>
      </c>
      <c r="I230" s="1">
        <v>321</v>
      </c>
      <c r="J230" s="24">
        <v>3237</v>
      </c>
      <c r="K230" s="24" t="s">
        <v>364</v>
      </c>
      <c r="L230" s="24"/>
      <c r="M230" s="25">
        <v>0</v>
      </c>
      <c r="N230" s="28">
        <v>9450</v>
      </c>
      <c r="O230" s="25">
        <v>10000</v>
      </c>
      <c r="P230" s="28">
        <v>10000</v>
      </c>
      <c r="Q230" s="123">
        <v>16500</v>
      </c>
      <c r="R230" s="651">
        <v>0</v>
      </c>
      <c r="S230" s="648">
        <v>10000</v>
      </c>
      <c r="T230" s="649">
        <v>10000</v>
      </c>
      <c r="U230" s="565">
        <v>3125</v>
      </c>
      <c r="V230" s="444">
        <f t="shared" si="74"/>
        <v>0.3125</v>
      </c>
      <c r="W230" s="121">
        <f t="shared" si="72"/>
        <v>100</v>
      </c>
      <c r="X230" s="121">
        <f t="shared" si="72"/>
        <v>165</v>
      </c>
      <c r="Y230" s="121">
        <f>S230/Q230*100</f>
        <v>60.60606060606061</v>
      </c>
      <c r="Z230" s="1" t="s">
        <v>661</v>
      </c>
    </row>
    <row r="231" spans="1:25" ht="12.75">
      <c r="A231" s="309" t="s">
        <v>560</v>
      </c>
      <c r="C231" s="1">
        <v>2</v>
      </c>
      <c r="D231" s="1">
        <v>3</v>
      </c>
      <c r="E231" s="1">
        <v>4</v>
      </c>
      <c r="I231" s="1">
        <v>321</v>
      </c>
      <c r="J231" s="51">
        <v>3237</v>
      </c>
      <c r="K231" s="24" t="s">
        <v>269</v>
      </c>
      <c r="L231" s="51"/>
      <c r="M231" s="52">
        <v>0</v>
      </c>
      <c r="N231" s="55">
        <v>0</v>
      </c>
      <c r="O231" s="52">
        <v>3000</v>
      </c>
      <c r="P231" s="55">
        <v>3000</v>
      </c>
      <c r="Q231" s="123">
        <v>3000</v>
      </c>
      <c r="R231" s="746">
        <v>0</v>
      </c>
      <c r="S231" s="656">
        <v>3000</v>
      </c>
      <c r="T231" s="657">
        <v>3000</v>
      </c>
      <c r="U231" s="565">
        <v>0</v>
      </c>
      <c r="V231" s="444">
        <f t="shared" si="74"/>
        <v>0</v>
      </c>
      <c r="W231" s="121">
        <f t="shared" si="72"/>
        <v>100</v>
      </c>
      <c r="X231" s="121">
        <f t="shared" si="72"/>
        <v>100</v>
      </c>
      <c r="Y231" s="121">
        <f>S231/Q231*100</f>
        <v>100</v>
      </c>
    </row>
    <row r="232" spans="1:25" ht="12.75">
      <c r="A232" s="309" t="s">
        <v>560</v>
      </c>
      <c r="C232" s="1">
        <v>2</v>
      </c>
      <c r="D232" s="1">
        <v>3</v>
      </c>
      <c r="E232" s="1">
        <v>4</v>
      </c>
      <c r="I232" s="1">
        <v>321</v>
      </c>
      <c r="J232" s="51">
        <v>381</v>
      </c>
      <c r="K232" s="30" t="s">
        <v>52</v>
      </c>
      <c r="L232" s="57"/>
      <c r="M232" s="52"/>
      <c r="N232" s="55">
        <f aca="true" t="shared" si="75" ref="N232:U232">N233</f>
        <v>7000</v>
      </c>
      <c r="O232" s="52">
        <f t="shared" si="75"/>
        <v>5000</v>
      </c>
      <c r="P232" s="55">
        <f t="shared" si="75"/>
        <v>5000</v>
      </c>
      <c r="Q232" s="167">
        <f t="shared" si="75"/>
        <v>7000</v>
      </c>
      <c r="R232" s="656">
        <f t="shared" si="75"/>
        <v>0</v>
      </c>
      <c r="S232" s="656">
        <f t="shared" si="75"/>
        <v>5000</v>
      </c>
      <c r="T232" s="657">
        <f t="shared" si="75"/>
        <v>5000</v>
      </c>
      <c r="U232" s="567">
        <f t="shared" si="75"/>
        <v>0</v>
      </c>
      <c r="V232" s="444">
        <f t="shared" si="74"/>
        <v>0</v>
      </c>
      <c r="W232" s="125"/>
      <c r="X232" s="125"/>
      <c r="Y232" s="125"/>
    </row>
    <row r="233" spans="1:25" ht="13.5" thickBot="1">
      <c r="A233" s="309" t="s">
        <v>560</v>
      </c>
      <c r="C233" s="1">
        <v>2</v>
      </c>
      <c r="D233" s="1">
        <v>3</v>
      </c>
      <c r="E233" s="1">
        <v>4</v>
      </c>
      <c r="I233" s="1">
        <v>321</v>
      </c>
      <c r="J233" s="51">
        <v>3811</v>
      </c>
      <c r="K233" s="51" t="s">
        <v>343</v>
      </c>
      <c r="L233" s="51"/>
      <c r="M233" s="52"/>
      <c r="N233" s="55">
        <v>7000</v>
      </c>
      <c r="O233" s="52">
        <v>5000</v>
      </c>
      <c r="P233" s="55">
        <v>5000</v>
      </c>
      <c r="Q233" s="168">
        <v>7000</v>
      </c>
      <c r="R233" s="746">
        <v>0</v>
      </c>
      <c r="S233" s="656">
        <v>5000</v>
      </c>
      <c r="T233" s="657">
        <v>5000</v>
      </c>
      <c r="U233" s="567">
        <v>0</v>
      </c>
      <c r="V233" s="444">
        <f t="shared" si="74"/>
        <v>0</v>
      </c>
      <c r="W233" s="125"/>
      <c r="X233" s="125"/>
      <c r="Y233" s="125"/>
    </row>
    <row r="234" spans="10:25" ht="12.75">
      <c r="J234" s="158"/>
      <c r="K234" s="158" t="s">
        <v>253</v>
      </c>
      <c r="L234" s="158"/>
      <c r="M234" s="159">
        <f aca="true" t="shared" si="76" ref="M234:S234">M227</f>
        <v>0</v>
      </c>
      <c r="N234" s="159">
        <f t="shared" si="76"/>
        <v>36450</v>
      </c>
      <c r="O234" s="159">
        <f t="shared" si="76"/>
        <v>18000</v>
      </c>
      <c r="P234" s="159">
        <f t="shared" si="76"/>
        <v>18000</v>
      </c>
      <c r="Q234" s="160">
        <f>Q227</f>
        <v>46500</v>
      </c>
      <c r="R234" s="725">
        <f>R227</f>
        <v>0</v>
      </c>
      <c r="S234" s="701">
        <f t="shared" si="76"/>
        <v>18000</v>
      </c>
      <c r="T234" s="702">
        <f>T227</f>
        <v>18000</v>
      </c>
      <c r="U234" s="252">
        <f>U227</f>
        <v>3125</v>
      </c>
      <c r="V234" s="455">
        <f>U234/S234</f>
        <v>0.1736111111111111</v>
      </c>
      <c r="W234" s="161"/>
      <c r="X234" s="161"/>
      <c r="Y234" s="161"/>
    </row>
    <row r="235" spans="10:25" ht="12.75" hidden="1">
      <c r="J235" s="31"/>
      <c r="K235" s="31"/>
      <c r="L235" s="31"/>
      <c r="M235" s="32"/>
      <c r="N235" s="34"/>
      <c r="O235" s="32"/>
      <c r="P235" s="34"/>
      <c r="Q235" s="182"/>
      <c r="R235" s="764"/>
      <c r="S235" s="703"/>
      <c r="T235" s="704"/>
      <c r="U235" s="589"/>
      <c r="V235" s="186"/>
      <c r="W235" s="183"/>
      <c r="X235" s="183"/>
      <c r="Y235" s="183"/>
    </row>
    <row r="236" spans="1:25" ht="12.75" hidden="1">
      <c r="A236" s="8"/>
      <c r="B236" s="8"/>
      <c r="C236" s="8"/>
      <c r="D236" s="8"/>
      <c r="E236" s="8"/>
      <c r="F236" s="8"/>
      <c r="G236" s="8"/>
      <c r="H236" s="8"/>
      <c r="I236" s="8">
        <v>321</v>
      </c>
      <c r="J236" s="8" t="s">
        <v>143</v>
      </c>
      <c r="K236" s="8" t="s">
        <v>142</v>
      </c>
      <c r="L236" s="8"/>
      <c r="M236" s="17"/>
      <c r="N236" s="21"/>
      <c r="O236" s="17"/>
      <c r="P236" s="21"/>
      <c r="Q236" s="133"/>
      <c r="R236" s="747"/>
      <c r="S236" s="666"/>
      <c r="T236" s="667"/>
      <c r="U236" s="576"/>
      <c r="W236" s="134"/>
      <c r="X236" s="134"/>
      <c r="Y236" s="134"/>
    </row>
    <row r="237" spans="10:25" ht="12.75" hidden="1">
      <c r="J237" s="63">
        <v>3</v>
      </c>
      <c r="K237" s="63" t="s">
        <v>8</v>
      </c>
      <c r="L237" s="63"/>
      <c r="M237" s="75">
        <f aca="true" t="shared" si="77" ref="M237:V238">M238</f>
        <v>0</v>
      </c>
      <c r="N237" s="74">
        <f t="shared" si="77"/>
        <v>0</v>
      </c>
      <c r="O237" s="75">
        <f t="shared" si="77"/>
        <v>0</v>
      </c>
      <c r="P237" s="74">
        <f t="shared" si="77"/>
        <v>0</v>
      </c>
      <c r="Q237" s="123">
        <f t="shared" si="77"/>
        <v>0</v>
      </c>
      <c r="R237" s="651">
        <f t="shared" si="77"/>
        <v>0</v>
      </c>
      <c r="S237" s="646">
        <f t="shared" si="77"/>
        <v>0</v>
      </c>
      <c r="T237" s="647">
        <f t="shared" si="77"/>
        <v>0</v>
      </c>
      <c r="U237" s="565">
        <f t="shared" si="77"/>
        <v>0</v>
      </c>
      <c r="V237" s="437">
        <f t="shared" si="77"/>
        <v>0</v>
      </c>
      <c r="W237" s="121" t="e">
        <f aca="true" t="shared" si="78" ref="W237:X239">P237/O237</f>
        <v>#DIV/0!</v>
      </c>
      <c r="X237" s="121" t="e">
        <f t="shared" si="78"/>
        <v>#DIV/0!</v>
      </c>
      <c r="Y237" s="121" t="e">
        <f>S237/Q237</f>
        <v>#DIV/0!</v>
      </c>
    </row>
    <row r="238" spans="10:25" ht="12.75" hidden="1">
      <c r="J238" s="24">
        <v>38</v>
      </c>
      <c r="K238" s="24" t="s">
        <v>51</v>
      </c>
      <c r="L238" s="24"/>
      <c r="M238" s="25">
        <f t="shared" si="77"/>
        <v>0</v>
      </c>
      <c r="N238" s="28">
        <f t="shared" si="77"/>
        <v>0</v>
      </c>
      <c r="O238" s="25">
        <f t="shared" si="77"/>
        <v>0</v>
      </c>
      <c r="P238" s="28">
        <f t="shared" si="77"/>
        <v>0</v>
      </c>
      <c r="Q238" s="123">
        <f t="shared" si="77"/>
        <v>0</v>
      </c>
      <c r="R238" s="651">
        <f t="shared" si="77"/>
        <v>0</v>
      </c>
      <c r="S238" s="646">
        <f t="shared" si="77"/>
        <v>0</v>
      </c>
      <c r="T238" s="647">
        <f t="shared" si="77"/>
        <v>0</v>
      </c>
      <c r="U238" s="565">
        <f t="shared" si="77"/>
        <v>0</v>
      </c>
      <c r="V238" s="437">
        <f t="shared" si="77"/>
        <v>0</v>
      </c>
      <c r="W238" s="121" t="e">
        <f t="shared" si="78"/>
        <v>#DIV/0!</v>
      </c>
      <c r="X238" s="121" t="e">
        <f t="shared" si="78"/>
        <v>#DIV/0!</v>
      </c>
      <c r="Y238" s="121" t="e">
        <f>S238/Q238</f>
        <v>#DIV/0!</v>
      </c>
    </row>
    <row r="239" spans="10:25" ht="12.75" hidden="1">
      <c r="J239" s="24">
        <v>3821</v>
      </c>
      <c r="K239" s="24" t="s">
        <v>201</v>
      </c>
      <c r="L239" s="24"/>
      <c r="M239" s="25">
        <v>0</v>
      </c>
      <c r="N239" s="28">
        <v>0</v>
      </c>
      <c r="O239" s="25">
        <v>0</v>
      </c>
      <c r="P239" s="28">
        <v>0</v>
      </c>
      <c r="Q239" s="123">
        <v>0</v>
      </c>
      <c r="R239" s="651">
        <v>0</v>
      </c>
      <c r="S239" s="646">
        <v>0</v>
      </c>
      <c r="T239" s="647">
        <v>0</v>
      </c>
      <c r="U239" s="565">
        <v>0</v>
      </c>
      <c r="V239" s="437">
        <v>0</v>
      </c>
      <c r="W239" s="121" t="e">
        <f t="shared" si="78"/>
        <v>#DIV/0!</v>
      </c>
      <c r="X239" s="121" t="e">
        <f t="shared" si="78"/>
        <v>#DIV/0!</v>
      </c>
      <c r="Y239" s="121" t="e">
        <f>S239/Q239</f>
        <v>#DIV/0!</v>
      </c>
    </row>
    <row r="240" spans="10:25" ht="12.75" hidden="1">
      <c r="J240" s="158"/>
      <c r="K240" s="158" t="s">
        <v>253</v>
      </c>
      <c r="L240" s="158"/>
      <c r="M240" s="159">
        <f aca="true" t="shared" si="79" ref="M240:S240">M237</f>
        <v>0</v>
      </c>
      <c r="N240" s="179">
        <f>N237</f>
        <v>0</v>
      </c>
      <c r="O240" s="159">
        <f t="shared" si="79"/>
        <v>0</v>
      </c>
      <c r="P240" s="179">
        <f t="shared" si="79"/>
        <v>0</v>
      </c>
      <c r="Q240" s="160">
        <f>Q237</f>
        <v>0</v>
      </c>
      <c r="R240" s="725">
        <f>R237</f>
        <v>0</v>
      </c>
      <c r="S240" s="701">
        <f t="shared" si="79"/>
        <v>0</v>
      </c>
      <c r="T240" s="702">
        <f>T237</f>
        <v>0</v>
      </c>
      <c r="U240" s="585">
        <f>U237</f>
        <v>0</v>
      </c>
      <c r="V240" s="457">
        <f>V237</f>
        <v>0</v>
      </c>
      <c r="W240" s="161"/>
      <c r="X240" s="161"/>
      <c r="Y240" s="161"/>
    </row>
    <row r="241" spans="10:25" ht="12.75">
      <c r="J241" s="31"/>
      <c r="K241" s="31"/>
      <c r="L241" s="31"/>
      <c r="M241" s="32"/>
      <c r="N241" s="34"/>
      <c r="O241" s="32"/>
      <c r="P241" s="34"/>
      <c r="Q241" s="182"/>
      <c r="R241" s="764"/>
      <c r="S241" s="703"/>
      <c r="T241" s="704"/>
      <c r="U241" s="589"/>
      <c r="V241" s="186"/>
      <c r="W241" s="183"/>
      <c r="X241" s="183"/>
      <c r="Y241" s="183"/>
    </row>
    <row r="242" spans="1:25" s="20" customFormat="1" ht="12.75">
      <c r="A242" s="313"/>
      <c r="B242" s="7"/>
      <c r="C242" s="7"/>
      <c r="D242" s="7"/>
      <c r="E242" s="7"/>
      <c r="F242" s="7"/>
      <c r="G242" s="7"/>
      <c r="H242" s="7"/>
      <c r="I242" s="7"/>
      <c r="J242" s="253" t="s">
        <v>521</v>
      </c>
      <c r="K242" s="253" t="s">
        <v>514</v>
      </c>
      <c r="L242" s="253"/>
      <c r="M242" s="324"/>
      <c r="N242" s="324"/>
      <c r="O242" s="324"/>
      <c r="P242" s="324"/>
      <c r="Q242" s="325"/>
      <c r="R242" s="765"/>
      <c r="S242" s="680"/>
      <c r="T242" s="681"/>
      <c r="U242" s="590"/>
      <c r="V242" s="461"/>
      <c r="W242" s="152"/>
      <c r="X242" s="152"/>
      <c r="Y242" s="152"/>
    </row>
    <row r="243" spans="1:25" ht="12.75">
      <c r="A243" s="312" t="s">
        <v>306</v>
      </c>
      <c r="B243" s="8"/>
      <c r="C243" s="8"/>
      <c r="D243" s="8"/>
      <c r="E243" s="8"/>
      <c r="F243" s="8"/>
      <c r="G243" s="8"/>
      <c r="H243" s="8"/>
      <c r="I243" s="8">
        <v>451</v>
      </c>
      <c r="J243" s="266" t="s">
        <v>145</v>
      </c>
      <c r="K243" s="266" t="s">
        <v>144</v>
      </c>
      <c r="L243" s="266"/>
      <c r="M243" s="276"/>
      <c r="N243" s="276"/>
      <c r="O243" s="276"/>
      <c r="P243" s="276"/>
      <c r="Q243" s="277"/>
      <c r="R243" s="759"/>
      <c r="S243" s="705"/>
      <c r="T243" s="706"/>
      <c r="U243" s="278"/>
      <c r="V243" s="462"/>
      <c r="W243" s="134"/>
      <c r="X243" s="134"/>
      <c r="Y243" s="134"/>
    </row>
    <row r="244" spans="1:25" ht="12.75">
      <c r="A244" s="309" t="s">
        <v>523</v>
      </c>
      <c r="I244" s="1">
        <v>451</v>
      </c>
      <c r="J244" s="63">
        <v>3</v>
      </c>
      <c r="K244" s="63" t="s">
        <v>8</v>
      </c>
      <c r="L244" s="63"/>
      <c r="M244" s="75">
        <f aca="true" t="shared" si="80" ref="M244:U244">M245</f>
        <v>464686</v>
      </c>
      <c r="N244" s="74">
        <f t="shared" si="80"/>
        <v>406085</v>
      </c>
      <c r="O244" s="74">
        <f t="shared" si="80"/>
        <v>200000</v>
      </c>
      <c r="P244" s="74">
        <f t="shared" si="80"/>
        <v>550000</v>
      </c>
      <c r="Q244" s="119">
        <f t="shared" si="80"/>
        <v>100000</v>
      </c>
      <c r="R244" s="650">
        <f t="shared" si="80"/>
        <v>403507</v>
      </c>
      <c r="S244" s="648">
        <f t="shared" si="80"/>
        <v>230000</v>
      </c>
      <c r="T244" s="649">
        <f t="shared" si="80"/>
        <v>230000</v>
      </c>
      <c r="U244" s="95">
        <f t="shared" si="80"/>
        <v>27976</v>
      </c>
      <c r="V244" s="444">
        <f>U244/S244</f>
        <v>0.12163478260869565</v>
      </c>
      <c r="W244" s="121">
        <f aca="true" t="shared" si="81" ref="W244:X246">P244/O244*100</f>
        <v>275</v>
      </c>
      <c r="X244" s="121">
        <f t="shared" si="81"/>
        <v>18.181818181818183</v>
      </c>
      <c r="Y244" s="121">
        <f>S244/Q244*100</f>
        <v>229.99999999999997</v>
      </c>
    </row>
    <row r="245" spans="1:25" ht="12.75">
      <c r="A245" s="309" t="s">
        <v>523</v>
      </c>
      <c r="I245" s="1">
        <v>451</v>
      </c>
      <c r="J245" s="24">
        <v>32</v>
      </c>
      <c r="K245" s="30" t="s">
        <v>40</v>
      </c>
      <c r="L245" s="29"/>
      <c r="M245" s="25">
        <f>M246</f>
        <v>464686</v>
      </c>
      <c r="N245" s="28">
        <f>N246+N247</f>
        <v>406085</v>
      </c>
      <c r="O245" s="28">
        <f>O246</f>
        <v>200000</v>
      </c>
      <c r="P245" s="28">
        <f>P246+P247</f>
        <v>550000</v>
      </c>
      <c r="Q245" s="123">
        <f>Q246</f>
        <v>100000</v>
      </c>
      <c r="R245" s="651">
        <f>R246+R247</f>
        <v>403507</v>
      </c>
      <c r="S245" s="648">
        <f>S246+S247</f>
        <v>230000</v>
      </c>
      <c r="T245" s="649">
        <f>T246+T247</f>
        <v>230000</v>
      </c>
      <c r="U245" s="564">
        <f>U246+U247</f>
        <v>27976</v>
      </c>
      <c r="V245" s="444">
        <f>U245/S245</f>
        <v>0.12163478260869565</v>
      </c>
      <c r="W245" s="121">
        <f t="shared" si="81"/>
        <v>275</v>
      </c>
      <c r="X245" s="121">
        <f t="shared" si="81"/>
        <v>18.181818181818183</v>
      </c>
      <c r="Y245" s="121">
        <f>S245/Q245*100</f>
        <v>229.99999999999997</v>
      </c>
    </row>
    <row r="246" spans="1:25" ht="12.75">
      <c r="A246" s="309" t="s">
        <v>523</v>
      </c>
      <c r="C246" s="1">
        <v>2</v>
      </c>
      <c r="D246" s="1">
        <v>3</v>
      </c>
      <c r="E246" s="1">
        <v>4</v>
      </c>
      <c r="I246" s="1">
        <v>451</v>
      </c>
      <c r="J246" s="24">
        <v>3232</v>
      </c>
      <c r="K246" s="24" t="s">
        <v>297</v>
      </c>
      <c r="L246" s="24"/>
      <c r="M246" s="25">
        <v>464686</v>
      </c>
      <c r="N246" s="28">
        <v>329259</v>
      </c>
      <c r="O246" s="28">
        <v>200000</v>
      </c>
      <c r="P246" s="28">
        <v>550000</v>
      </c>
      <c r="Q246" s="123">
        <v>100000</v>
      </c>
      <c r="R246" s="651">
        <v>403507</v>
      </c>
      <c r="S246" s="648">
        <v>200000</v>
      </c>
      <c r="T246" s="649">
        <v>200000</v>
      </c>
      <c r="U246" s="565">
        <v>0</v>
      </c>
      <c r="V246" s="444">
        <f>U246/S246</f>
        <v>0</v>
      </c>
      <c r="W246" s="121">
        <f t="shared" si="81"/>
        <v>275</v>
      </c>
      <c r="X246" s="121">
        <f t="shared" si="81"/>
        <v>18.181818181818183</v>
      </c>
      <c r="Y246" s="121">
        <f>S246/Q246*100</f>
        <v>200</v>
      </c>
    </row>
    <row r="247" spans="1:25" ht="13.5" thickBot="1">
      <c r="A247" s="309" t="s">
        <v>523</v>
      </c>
      <c r="I247" s="1">
        <v>451</v>
      </c>
      <c r="J247" s="51">
        <v>3232</v>
      </c>
      <c r="K247" s="24" t="s">
        <v>469</v>
      </c>
      <c r="L247" s="51"/>
      <c r="M247" s="52"/>
      <c r="N247" s="55">
        <v>76826</v>
      </c>
      <c r="O247" s="55">
        <v>0</v>
      </c>
      <c r="P247" s="55">
        <v>0</v>
      </c>
      <c r="Q247" s="168">
        <v>0</v>
      </c>
      <c r="R247" s="746">
        <v>0</v>
      </c>
      <c r="S247" s="656">
        <v>30000</v>
      </c>
      <c r="T247" s="657">
        <v>30000</v>
      </c>
      <c r="U247" s="567">
        <v>27976</v>
      </c>
      <c r="V247" s="444">
        <f>U247/S247</f>
        <v>0.9325333333333333</v>
      </c>
      <c r="W247" s="125"/>
      <c r="X247" s="125"/>
      <c r="Y247" s="125"/>
    </row>
    <row r="248" spans="10:25" ht="12.75">
      <c r="J248" s="158"/>
      <c r="K248" s="158" t="s">
        <v>253</v>
      </c>
      <c r="L248" s="158"/>
      <c r="M248" s="159">
        <f aca="true" t="shared" si="82" ref="M248:S248">M244</f>
        <v>464686</v>
      </c>
      <c r="N248" s="159">
        <f>N244</f>
        <v>406085</v>
      </c>
      <c r="O248" s="159">
        <f t="shared" si="82"/>
        <v>200000</v>
      </c>
      <c r="P248" s="159">
        <f t="shared" si="82"/>
        <v>550000</v>
      </c>
      <c r="Q248" s="160">
        <f>Q244</f>
        <v>100000</v>
      </c>
      <c r="R248" s="725">
        <f>R244</f>
        <v>403507</v>
      </c>
      <c r="S248" s="701">
        <f t="shared" si="82"/>
        <v>230000</v>
      </c>
      <c r="T248" s="702">
        <f>T244</f>
        <v>230000</v>
      </c>
      <c r="U248" s="252">
        <f>U244</f>
        <v>27976</v>
      </c>
      <c r="V248" s="455">
        <f>U248/S248</f>
        <v>0.12163478260869565</v>
      </c>
      <c r="W248" s="161"/>
      <c r="X248" s="161"/>
      <c r="Y248" s="161"/>
    </row>
    <row r="249" spans="10:25" ht="12.75">
      <c r="J249" s="130"/>
      <c r="K249" s="130"/>
      <c r="L249" s="130"/>
      <c r="M249" s="102"/>
      <c r="N249" s="102"/>
      <c r="O249" s="102"/>
      <c r="P249" s="102"/>
      <c r="Q249" s="136"/>
      <c r="R249" s="727"/>
      <c r="S249" s="674"/>
      <c r="T249" s="675"/>
      <c r="U249" s="243"/>
      <c r="V249" s="188"/>
      <c r="W249" s="237"/>
      <c r="X249" s="237"/>
      <c r="Y249" s="237"/>
    </row>
    <row r="250" spans="1:25" ht="12.75">
      <c r="A250" s="312"/>
      <c r="B250" s="8"/>
      <c r="C250" s="8"/>
      <c r="D250" s="8"/>
      <c r="E250" s="8"/>
      <c r="F250" s="8"/>
      <c r="G250" s="8"/>
      <c r="H250" s="8"/>
      <c r="I250" s="8">
        <v>560</v>
      </c>
      <c r="J250" s="279" t="s">
        <v>146</v>
      </c>
      <c r="K250" s="279" t="s">
        <v>290</v>
      </c>
      <c r="L250" s="279"/>
      <c r="M250" s="17"/>
      <c r="N250" s="17"/>
      <c r="O250" s="17"/>
      <c r="P250" s="17"/>
      <c r="Q250" s="133"/>
      <c r="R250" s="747"/>
      <c r="S250" s="666"/>
      <c r="T250" s="667"/>
      <c r="U250" s="198"/>
      <c r="V250" s="443"/>
      <c r="W250" s="134"/>
      <c r="X250" s="134"/>
      <c r="Y250" s="134"/>
    </row>
    <row r="251" spans="1:25" ht="12.75">
      <c r="A251" s="309" t="s">
        <v>524</v>
      </c>
      <c r="I251" s="1">
        <v>560</v>
      </c>
      <c r="J251" s="63">
        <v>3</v>
      </c>
      <c r="K251" s="63" t="s">
        <v>8</v>
      </c>
      <c r="L251" s="63"/>
      <c r="M251" s="75">
        <f>M252</f>
        <v>0</v>
      </c>
      <c r="N251" s="74">
        <f aca="true" t="shared" si="83" ref="N251:U251">N252+N256</f>
        <v>7224</v>
      </c>
      <c r="O251" s="74">
        <f t="shared" si="83"/>
        <v>535000</v>
      </c>
      <c r="P251" s="74">
        <f t="shared" si="83"/>
        <v>700000</v>
      </c>
      <c r="Q251" s="74">
        <f t="shared" si="83"/>
        <v>430000</v>
      </c>
      <c r="R251" s="648">
        <f>R252+R256</f>
        <v>311414</v>
      </c>
      <c r="S251" s="648">
        <f t="shared" si="83"/>
        <v>490000</v>
      </c>
      <c r="T251" s="649">
        <f>T252+T256</f>
        <v>490000</v>
      </c>
      <c r="U251" s="95">
        <f t="shared" si="83"/>
        <v>188644</v>
      </c>
      <c r="V251" s="444">
        <f>U251/S251</f>
        <v>0.3849877551020408</v>
      </c>
      <c r="W251" s="121">
        <f>P251/O251*100</f>
        <v>130.8411214953271</v>
      </c>
      <c r="X251" s="121">
        <f>Q251/P251*100</f>
        <v>61.42857142857143</v>
      </c>
      <c r="Y251" s="121">
        <f>S251/Q251*100</f>
        <v>113.95348837209302</v>
      </c>
    </row>
    <row r="252" spans="1:25" ht="12.75">
      <c r="A252" s="309" t="s">
        <v>524</v>
      </c>
      <c r="I252" s="1">
        <v>560</v>
      </c>
      <c r="J252" s="24">
        <v>32</v>
      </c>
      <c r="K252" s="30" t="s">
        <v>40</v>
      </c>
      <c r="L252" s="29"/>
      <c r="M252" s="25">
        <f>M253</f>
        <v>0</v>
      </c>
      <c r="N252" s="28">
        <f>N253</f>
        <v>7224</v>
      </c>
      <c r="O252" s="28">
        <f>O253+O254+O255</f>
        <v>470000</v>
      </c>
      <c r="P252" s="28">
        <f>P253+P254+P255</f>
        <v>700000</v>
      </c>
      <c r="Q252" s="28">
        <f aca="true" t="shared" si="84" ref="Q252:Y252">Q253+Q254+Q255</f>
        <v>430000</v>
      </c>
      <c r="R252" s="649">
        <f>R253+R254+R255</f>
        <v>311414</v>
      </c>
      <c r="S252" s="648">
        <f t="shared" si="84"/>
        <v>450000</v>
      </c>
      <c r="T252" s="649">
        <f>T253+T254+T255</f>
        <v>450000</v>
      </c>
      <c r="U252" s="564">
        <f t="shared" si="84"/>
        <v>188644</v>
      </c>
      <c r="V252" s="444">
        <f aca="true" t="shared" si="85" ref="V252:V258">U252/S252</f>
        <v>0.4192088888888889</v>
      </c>
      <c r="W252" s="28">
        <f t="shared" si="84"/>
        <v>500</v>
      </c>
      <c r="X252" s="28">
        <f t="shared" si="84"/>
        <v>30</v>
      </c>
      <c r="Y252" s="28">
        <f t="shared" si="84"/>
        <v>166.66666666666669</v>
      </c>
    </row>
    <row r="253" spans="1:25" ht="12.75">
      <c r="A253" s="309" t="s">
        <v>524</v>
      </c>
      <c r="C253" s="1">
        <v>2</v>
      </c>
      <c r="D253" s="1">
        <v>3</v>
      </c>
      <c r="E253" s="1">
        <v>4</v>
      </c>
      <c r="I253" s="1">
        <v>560</v>
      </c>
      <c r="J253" s="24">
        <v>3232</v>
      </c>
      <c r="K253" s="24" t="s">
        <v>203</v>
      </c>
      <c r="L253" s="24"/>
      <c r="M253" s="25">
        <v>0</v>
      </c>
      <c r="N253" s="28">
        <v>7224</v>
      </c>
      <c r="O253" s="28">
        <v>20000</v>
      </c>
      <c r="P253" s="28">
        <v>100000</v>
      </c>
      <c r="Q253" s="123">
        <v>30000</v>
      </c>
      <c r="R253" s="651">
        <v>90717</v>
      </c>
      <c r="S253" s="648">
        <v>50000</v>
      </c>
      <c r="T253" s="649">
        <v>50000</v>
      </c>
      <c r="U253" s="565">
        <v>0</v>
      </c>
      <c r="V253" s="444">
        <f t="shared" si="85"/>
        <v>0</v>
      </c>
      <c r="W253" s="121">
        <f>P253/O253*100</f>
        <v>500</v>
      </c>
      <c r="X253" s="121">
        <f>Q253/P253*100</f>
        <v>30</v>
      </c>
      <c r="Y253" s="121">
        <f>S253/Q253*100</f>
        <v>166.66666666666669</v>
      </c>
    </row>
    <row r="254" spans="1:25" ht="12.75">
      <c r="A254" s="309" t="s">
        <v>524</v>
      </c>
      <c r="I254" s="1">
        <v>560</v>
      </c>
      <c r="J254" s="51">
        <v>3232</v>
      </c>
      <c r="K254" s="24" t="s">
        <v>417</v>
      </c>
      <c r="L254" s="51"/>
      <c r="M254" s="52"/>
      <c r="N254" s="55">
        <v>0</v>
      </c>
      <c r="O254" s="55">
        <v>50000</v>
      </c>
      <c r="P254" s="55">
        <v>50000</v>
      </c>
      <c r="Q254" s="168">
        <v>0</v>
      </c>
      <c r="R254" s="746">
        <v>0</v>
      </c>
      <c r="S254" s="656">
        <v>50000</v>
      </c>
      <c r="T254" s="657">
        <v>50000</v>
      </c>
      <c r="U254" s="567">
        <v>0</v>
      </c>
      <c r="V254" s="444">
        <f t="shared" si="85"/>
        <v>0</v>
      </c>
      <c r="W254" s="125"/>
      <c r="X254" s="125"/>
      <c r="Y254" s="125"/>
    </row>
    <row r="255" spans="1:25" ht="12.75">
      <c r="A255" s="309" t="s">
        <v>524</v>
      </c>
      <c r="I255" s="1">
        <v>560</v>
      </c>
      <c r="J255" s="51">
        <v>3232</v>
      </c>
      <c r="K255" s="24" t="s">
        <v>457</v>
      </c>
      <c r="L255" s="51"/>
      <c r="M255" s="52"/>
      <c r="N255" s="55">
        <v>0</v>
      </c>
      <c r="O255" s="55">
        <v>400000</v>
      </c>
      <c r="P255" s="55">
        <v>550000</v>
      </c>
      <c r="Q255" s="168">
        <v>400000</v>
      </c>
      <c r="R255" s="746">
        <v>220697</v>
      </c>
      <c r="S255" s="656">
        <v>350000</v>
      </c>
      <c r="T255" s="657">
        <v>350000</v>
      </c>
      <c r="U255" s="567">
        <v>188644</v>
      </c>
      <c r="V255" s="444">
        <f t="shared" si="85"/>
        <v>0.5389828571428571</v>
      </c>
      <c r="W255" s="125"/>
      <c r="X255" s="125"/>
      <c r="Y255" s="125"/>
    </row>
    <row r="256" spans="1:25" ht="12.75">
      <c r="A256" s="309" t="s">
        <v>524</v>
      </c>
      <c r="I256" s="1">
        <v>560</v>
      </c>
      <c r="J256" s="51">
        <v>4</v>
      </c>
      <c r="K256" s="63" t="s">
        <v>91</v>
      </c>
      <c r="L256" s="51"/>
      <c r="M256" s="52"/>
      <c r="N256" s="55">
        <f>N257</f>
        <v>0</v>
      </c>
      <c r="O256" s="55">
        <f aca="true" t="shared" si="86" ref="O256:U257">O257</f>
        <v>65000</v>
      </c>
      <c r="P256" s="55">
        <f t="shared" si="86"/>
        <v>0</v>
      </c>
      <c r="Q256" s="55">
        <f t="shared" si="86"/>
        <v>0</v>
      </c>
      <c r="R256" s="657">
        <f t="shared" si="86"/>
        <v>0</v>
      </c>
      <c r="S256" s="656">
        <f t="shared" si="86"/>
        <v>40000</v>
      </c>
      <c r="T256" s="657">
        <f t="shared" si="86"/>
        <v>40000</v>
      </c>
      <c r="U256" s="591">
        <f t="shared" si="86"/>
        <v>0</v>
      </c>
      <c r="V256" s="444">
        <f t="shared" si="85"/>
        <v>0</v>
      </c>
      <c r="W256" s="125"/>
      <c r="X256" s="125"/>
      <c r="Y256" s="125"/>
    </row>
    <row r="257" spans="1:25" ht="12.75">
      <c r="A257" s="309" t="s">
        <v>524</v>
      </c>
      <c r="I257" s="1">
        <v>560</v>
      </c>
      <c r="J257" s="24">
        <v>42</v>
      </c>
      <c r="K257" s="24" t="s">
        <v>94</v>
      </c>
      <c r="L257" s="24"/>
      <c r="M257" s="52"/>
      <c r="N257" s="55">
        <f>N258</f>
        <v>0</v>
      </c>
      <c r="O257" s="55">
        <f t="shared" si="86"/>
        <v>65000</v>
      </c>
      <c r="P257" s="55">
        <f t="shared" si="86"/>
        <v>0</v>
      </c>
      <c r="Q257" s="55">
        <f t="shared" si="86"/>
        <v>0</v>
      </c>
      <c r="R257" s="657">
        <f t="shared" si="86"/>
        <v>0</v>
      </c>
      <c r="S257" s="656">
        <f t="shared" si="86"/>
        <v>40000</v>
      </c>
      <c r="T257" s="657">
        <f t="shared" si="86"/>
        <v>40000</v>
      </c>
      <c r="U257" s="591">
        <f t="shared" si="86"/>
        <v>0</v>
      </c>
      <c r="V257" s="444">
        <f t="shared" si="85"/>
        <v>0</v>
      </c>
      <c r="W257" s="125"/>
      <c r="X257" s="125"/>
      <c r="Y257" s="125"/>
    </row>
    <row r="258" spans="1:25" ht="13.5" thickBot="1">
      <c r="A258" s="309" t="s">
        <v>524</v>
      </c>
      <c r="I258" s="1">
        <v>560</v>
      </c>
      <c r="J258" s="51">
        <v>4214</v>
      </c>
      <c r="K258" s="51" t="s">
        <v>403</v>
      </c>
      <c r="L258" s="51"/>
      <c r="M258" s="52"/>
      <c r="N258" s="55">
        <v>0</v>
      </c>
      <c r="O258" s="55">
        <v>65000</v>
      </c>
      <c r="P258" s="55">
        <v>0</v>
      </c>
      <c r="Q258" s="168">
        <v>0</v>
      </c>
      <c r="R258" s="746">
        <v>0</v>
      </c>
      <c r="S258" s="656">
        <v>40000</v>
      </c>
      <c r="T258" s="657">
        <v>40000</v>
      </c>
      <c r="U258" s="567">
        <v>0</v>
      </c>
      <c r="V258" s="444">
        <f t="shared" si="85"/>
        <v>0</v>
      </c>
      <c r="W258" s="125"/>
      <c r="X258" s="125"/>
      <c r="Y258" s="125"/>
    </row>
    <row r="259" spans="10:25" ht="12.75">
      <c r="J259" s="158"/>
      <c r="K259" s="158" t="s">
        <v>253</v>
      </c>
      <c r="L259" s="158"/>
      <c r="M259" s="159">
        <f aca="true" t="shared" si="87" ref="M259:S259">M251</f>
        <v>0</v>
      </c>
      <c r="N259" s="159">
        <f>N251</f>
        <v>7224</v>
      </c>
      <c r="O259" s="159">
        <f>O251</f>
        <v>535000</v>
      </c>
      <c r="P259" s="159">
        <f t="shared" si="87"/>
        <v>700000</v>
      </c>
      <c r="Q259" s="160">
        <f>Q251</f>
        <v>430000</v>
      </c>
      <c r="R259" s="725">
        <f>R251</f>
        <v>311414</v>
      </c>
      <c r="S259" s="701">
        <f t="shared" si="87"/>
        <v>490000</v>
      </c>
      <c r="T259" s="702">
        <f>T251</f>
        <v>490000</v>
      </c>
      <c r="U259" s="252">
        <f>U251</f>
        <v>188644</v>
      </c>
      <c r="V259" s="455">
        <f>U259/S259</f>
        <v>0.3849877551020408</v>
      </c>
      <c r="W259" s="161"/>
      <c r="X259" s="161"/>
      <c r="Y259" s="161"/>
    </row>
    <row r="260" spans="10:25" s="56" customFormat="1" ht="12.75">
      <c r="J260" s="303"/>
      <c r="K260" s="303"/>
      <c r="L260" s="303"/>
      <c r="M260" s="304"/>
      <c r="N260" s="304"/>
      <c r="O260" s="304"/>
      <c r="P260" s="304"/>
      <c r="Q260" s="305"/>
      <c r="R260" s="662"/>
      <c r="S260" s="670"/>
      <c r="T260" s="671"/>
      <c r="U260" s="306"/>
      <c r="V260" s="441"/>
      <c r="W260" s="308"/>
      <c r="X260" s="308"/>
      <c r="Y260" s="308"/>
    </row>
    <row r="261" spans="1:26" ht="12.75">
      <c r="A261" s="312"/>
      <c r="B261" s="8"/>
      <c r="C261" s="8"/>
      <c r="D261" s="8"/>
      <c r="E261" s="8"/>
      <c r="F261" s="8"/>
      <c r="G261" s="8"/>
      <c r="H261" s="8"/>
      <c r="I261" s="8">
        <v>560</v>
      </c>
      <c r="J261" s="283" t="s">
        <v>146</v>
      </c>
      <c r="K261" s="283" t="s">
        <v>531</v>
      </c>
      <c r="L261" s="283"/>
      <c r="M261" s="284"/>
      <c r="N261" s="284"/>
      <c r="O261" s="184"/>
      <c r="P261" s="184"/>
      <c r="Q261" s="185"/>
      <c r="R261" s="766"/>
      <c r="S261" s="715"/>
      <c r="T261" s="716"/>
      <c r="U261" s="249"/>
      <c r="V261" s="463"/>
      <c r="W261" s="185"/>
      <c r="X261" s="185"/>
      <c r="Y261" s="185"/>
      <c r="Z261" s="188"/>
    </row>
    <row r="262" spans="1:26" ht="12.75">
      <c r="A262" s="309" t="s">
        <v>525</v>
      </c>
      <c r="I262" s="1">
        <v>560</v>
      </c>
      <c r="J262" s="99">
        <v>3</v>
      </c>
      <c r="K262" s="99" t="s">
        <v>8</v>
      </c>
      <c r="L262" s="99"/>
      <c r="M262" s="74">
        <f aca="true" t="shared" si="88" ref="M262:U263">M263</f>
        <v>0</v>
      </c>
      <c r="N262" s="74">
        <f>N263+N269+N281</f>
        <v>226078</v>
      </c>
      <c r="O262" s="74">
        <f>O263+O269</f>
        <v>232100</v>
      </c>
      <c r="P262" s="74">
        <f>P263+P269+P281</f>
        <v>309350</v>
      </c>
      <c r="Q262" s="74">
        <f>Q263+Q269</f>
        <v>156800</v>
      </c>
      <c r="R262" s="717">
        <f>R263+R269</f>
        <v>140112</v>
      </c>
      <c r="S262" s="717">
        <f>S263+S269</f>
        <v>313350</v>
      </c>
      <c r="T262" s="718">
        <f>T263+T269</f>
        <v>313350</v>
      </c>
      <c r="U262" s="250">
        <f>U263+U269</f>
        <v>10383</v>
      </c>
      <c r="V262" s="444">
        <f>U262/S262</f>
        <v>0.033135471517472474</v>
      </c>
      <c r="W262" s="187"/>
      <c r="X262" s="187"/>
      <c r="Y262" s="187"/>
      <c r="Z262" s="186"/>
    </row>
    <row r="263" spans="1:26" ht="12.75">
      <c r="A263" s="309" t="s">
        <v>525</v>
      </c>
      <c r="E263" s="1">
        <v>4</v>
      </c>
      <c r="I263" s="1">
        <v>560</v>
      </c>
      <c r="J263" s="27">
        <v>31</v>
      </c>
      <c r="K263" s="27" t="s">
        <v>36</v>
      </c>
      <c r="L263" s="27"/>
      <c r="M263" s="28">
        <f t="shared" si="88"/>
        <v>0</v>
      </c>
      <c r="N263" s="28">
        <f t="shared" si="88"/>
        <v>179709</v>
      </c>
      <c r="O263" s="28">
        <f t="shared" si="88"/>
        <v>182100</v>
      </c>
      <c r="P263" s="28">
        <f t="shared" si="88"/>
        <v>248200</v>
      </c>
      <c r="Q263" s="28">
        <f t="shared" si="88"/>
        <v>110400</v>
      </c>
      <c r="R263" s="718">
        <f t="shared" si="88"/>
        <v>106984</v>
      </c>
      <c r="S263" s="717">
        <f t="shared" si="88"/>
        <v>248200</v>
      </c>
      <c r="T263" s="718">
        <f t="shared" si="88"/>
        <v>248200</v>
      </c>
      <c r="U263" s="564">
        <f t="shared" si="88"/>
        <v>10383</v>
      </c>
      <c r="V263" s="444">
        <f aca="true" t="shared" si="89" ref="V263:V283">U263/S263</f>
        <v>0.04183319903303787</v>
      </c>
      <c r="W263" s="187"/>
      <c r="X263" s="187"/>
      <c r="Y263" s="187"/>
      <c r="Z263" s="186"/>
    </row>
    <row r="264" spans="1:26" ht="12.75">
      <c r="A264" s="309" t="s">
        <v>525</v>
      </c>
      <c r="E264" s="1">
        <v>4</v>
      </c>
      <c r="I264" s="1">
        <v>560</v>
      </c>
      <c r="J264" s="27">
        <v>311</v>
      </c>
      <c r="K264" s="27" t="s">
        <v>175</v>
      </c>
      <c r="L264" s="27"/>
      <c r="M264" s="28">
        <v>0</v>
      </c>
      <c r="N264" s="28">
        <f>N265+N267+N268+N266</f>
        <v>179709</v>
      </c>
      <c r="O264" s="28">
        <f>O265+O267+O268</f>
        <v>182100</v>
      </c>
      <c r="P264" s="28">
        <f>P265+P267+P268</f>
        <v>248200</v>
      </c>
      <c r="Q264" s="28">
        <f>Q265+Q267+Q268+Q266</f>
        <v>110400</v>
      </c>
      <c r="R264" s="718">
        <f>R265+R267+R268+R266</f>
        <v>106984</v>
      </c>
      <c r="S264" s="717">
        <f>S265+S267+S268+S266</f>
        <v>248200</v>
      </c>
      <c r="T264" s="718">
        <f>T265+T267+T268+T266</f>
        <v>248200</v>
      </c>
      <c r="U264" s="564">
        <f>U265+U267+U268+U266</f>
        <v>10383</v>
      </c>
      <c r="V264" s="444">
        <f t="shared" si="89"/>
        <v>0.04183319903303787</v>
      </c>
      <c r="W264" s="28"/>
      <c r="X264" s="28"/>
      <c r="Y264" s="28"/>
      <c r="Z264" s="186"/>
    </row>
    <row r="265" spans="1:26" ht="12.75">
      <c r="A265" s="309" t="s">
        <v>525</v>
      </c>
      <c r="E265" s="1">
        <v>4</v>
      </c>
      <c r="I265" s="1">
        <v>560</v>
      </c>
      <c r="J265" s="24">
        <v>3111</v>
      </c>
      <c r="K265" s="24" t="s">
        <v>175</v>
      </c>
      <c r="L265" s="24"/>
      <c r="M265" s="28"/>
      <c r="N265" s="28">
        <v>155997</v>
      </c>
      <c r="O265" s="28">
        <v>158000</v>
      </c>
      <c r="P265" s="28">
        <v>215000</v>
      </c>
      <c r="Q265" s="28">
        <v>96500</v>
      </c>
      <c r="R265" s="718">
        <v>92868</v>
      </c>
      <c r="S265" s="717">
        <v>215000</v>
      </c>
      <c r="T265" s="718">
        <v>215000</v>
      </c>
      <c r="U265" s="564">
        <v>9013</v>
      </c>
      <c r="V265" s="444">
        <f t="shared" si="89"/>
        <v>0.04192093023255814</v>
      </c>
      <c r="W265" s="187"/>
      <c r="X265" s="187"/>
      <c r="Y265" s="187"/>
      <c r="Z265" s="186"/>
    </row>
    <row r="266" spans="1:26" ht="12.75" hidden="1">
      <c r="A266" s="309" t="s">
        <v>525</v>
      </c>
      <c r="E266" s="1">
        <v>4</v>
      </c>
      <c r="I266" s="1">
        <v>560</v>
      </c>
      <c r="J266" s="24">
        <v>3113</v>
      </c>
      <c r="K266" s="24" t="s">
        <v>365</v>
      </c>
      <c r="L266" s="24"/>
      <c r="M266" s="28"/>
      <c r="N266" s="28">
        <v>0</v>
      </c>
      <c r="O266" s="28">
        <v>0</v>
      </c>
      <c r="P266" s="28">
        <v>0</v>
      </c>
      <c r="Q266" s="28">
        <v>0</v>
      </c>
      <c r="R266" s="718">
        <v>0</v>
      </c>
      <c r="S266" s="717">
        <v>0</v>
      </c>
      <c r="T266" s="718">
        <v>0</v>
      </c>
      <c r="U266" s="564">
        <v>0</v>
      </c>
      <c r="V266" s="444" t="e">
        <f t="shared" si="89"/>
        <v>#DIV/0!</v>
      </c>
      <c r="W266" s="187"/>
      <c r="X266" s="187"/>
      <c r="Y266" s="187"/>
      <c r="Z266" s="186"/>
    </row>
    <row r="267" spans="1:26" ht="12.75">
      <c r="A267" s="309" t="s">
        <v>525</v>
      </c>
      <c r="E267" s="1">
        <v>4</v>
      </c>
      <c r="I267" s="1">
        <v>560</v>
      </c>
      <c r="J267" s="24">
        <v>3132</v>
      </c>
      <c r="K267" s="24" t="s">
        <v>213</v>
      </c>
      <c r="L267" s="24"/>
      <c r="M267" s="28"/>
      <c r="N267" s="28">
        <v>21060</v>
      </c>
      <c r="O267" s="28">
        <v>21400</v>
      </c>
      <c r="P267" s="28">
        <v>29500</v>
      </c>
      <c r="Q267" s="28">
        <v>12500</v>
      </c>
      <c r="R267" s="718">
        <v>12537</v>
      </c>
      <c r="S267" s="717">
        <v>29500</v>
      </c>
      <c r="T267" s="718">
        <v>29500</v>
      </c>
      <c r="U267" s="564">
        <v>1217</v>
      </c>
      <c r="V267" s="444">
        <f t="shared" si="89"/>
        <v>0.04125423728813559</v>
      </c>
      <c r="W267" s="187"/>
      <c r="X267" s="187"/>
      <c r="Y267" s="187"/>
      <c r="Z267" s="186"/>
    </row>
    <row r="268" spans="1:26" ht="12.75">
      <c r="A268" s="309" t="s">
        <v>525</v>
      </c>
      <c r="E268" s="1">
        <v>4</v>
      </c>
      <c r="I268" s="1">
        <v>560</v>
      </c>
      <c r="J268" s="24">
        <v>3133</v>
      </c>
      <c r="K268" s="24" t="s">
        <v>176</v>
      </c>
      <c r="L268" s="24"/>
      <c r="M268" s="28"/>
      <c r="N268" s="28">
        <v>2652</v>
      </c>
      <c r="O268" s="28">
        <v>2700</v>
      </c>
      <c r="P268" s="28">
        <v>3700</v>
      </c>
      <c r="Q268" s="28">
        <v>1400</v>
      </c>
      <c r="R268" s="718">
        <v>1579</v>
      </c>
      <c r="S268" s="717">
        <v>3700</v>
      </c>
      <c r="T268" s="718">
        <v>3700</v>
      </c>
      <c r="U268" s="564">
        <v>153</v>
      </c>
      <c r="V268" s="444">
        <f t="shared" si="89"/>
        <v>0.04135135135135135</v>
      </c>
      <c r="W268" s="187"/>
      <c r="X268" s="187"/>
      <c r="Y268" s="187"/>
      <c r="Z268" s="186"/>
    </row>
    <row r="269" spans="1:26" ht="12.75">
      <c r="A269" s="309" t="s">
        <v>525</v>
      </c>
      <c r="E269" s="1">
        <v>4</v>
      </c>
      <c r="I269" s="1">
        <v>560</v>
      </c>
      <c r="J269" s="24">
        <v>32</v>
      </c>
      <c r="K269" s="30" t="s">
        <v>40</v>
      </c>
      <c r="L269" s="29"/>
      <c r="M269" s="28"/>
      <c r="N269" s="28">
        <f aca="true" t="shared" si="90" ref="N269:U269">N270+N273</f>
        <v>37927</v>
      </c>
      <c r="O269" s="28">
        <f t="shared" si="90"/>
        <v>50000</v>
      </c>
      <c r="P269" s="28">
        <f t="shared" si="90"/>
        <v>61150</v>
      </c>
      <c r="Q269" s="28">
        <f t="shared" si="90"/>
        <v>46400</v>
      </c>
      <c r="R269" s="718">
        <f>R270+R273</f>
        <v>33128</v>
      </c>
      <c r="S269" s="717">
        <f t="shared" si="90"/>
        <v>65150</v>
      </c>
      <c r="T269" s="718">
        <f>T270+T273</f>
        <v>65150</v>
      </c>
      <c r="U269" s="564">
        <f t="shared" si="90"/>
        <v>0</v>
      </c>
      <c r="V269" s="444">
        <f t="shared" si="89"/>
        <v>0</v>
      </c>
      <c r="W269" s="187"/>
      <c r="X269" s="187"/>
      <c r="Y269" s="187"/>
      <c r="Z269" s="188"/>
    </row>
    <row r="270" spans="1:26" ht="12.75">
      <c r="A270" s="309" t="s">
        <v>525</v>
      </c>
      <c r="E270" s="1">
        <v>4</v>
      </c>
      <c r="I270" s="1">
        <v>560</v>
      </c>
      <c r="J270" s="60">
        <v>321</v>
      </c>
      <c r="K270" s="60" t="s">
        <v>41</v>
      </c>
      <c r="L270" s="60"/>
      <c r="M270" s="28"/>
      <c r="N270" s="74">
        <f>N271+N272</f>
        <v>12000</v>
      </c>
      <c r="O270" s="74">
        <f>O271+O272</f>
        <v>12000</v>
      </c>
      <c r="P270" s="74">
        <f>P271+P272</f>
        <v>29800</v>
      </c>
      <c r="Q270" s="74">
        <f>Q271</f>
        <v>9100</v>
      </c>
      <c r="R270" s="717">
        <f>R271</f>
        <v>12587</v>
      </c>
      <c r="S270" s="717">
        <f>S271</f>
        <v>30000</v>
      </c>
      <c r="T270" s="718">
        <f>T271</f>
        <v>30000</v>
      </c>
      <c r="U270" s="95">
        <f>U271</f>
        <v>0</v>
      </c>
      <c r="V270" s="444">
        <f t="shared" si="89"/>
        <v>0</v>
      </c>
      <c r="W270" s="187"/>
      <c r="X270" s="187"/>
      <c r="Y270" s="187"/>
      <c r="Z270" s="186"/>
    </row>
    <row r="271" spans="1:26" ht="12.75">
      <c r="A271" s="309" t="s">
        <v>525</v>
      </c>
      <c r="E271" s="1">
        <v>4</v>
      </c>
      <c r="I271" s="1">
        <v>560</v>
      </c>
      <c r="J271" s="24">
        <v>3212</v>
      </c>
      <c r="K271" s="24" t="s">
        <v>178</v>
      </c>
      <c r="L271" s="24"/>
      <c r="M271" s="28"/>
      <c r="N271" s="28">
        <v>12000</v>
      </c>
      <c r="O271" s="28">
        <v>12000</v>
      </c>
      <c r="P271" s="28">
        <v>29800</v>
      </c>
      <c r="Q271" s="28">
        <v>9100</v>
      </c>
      <c r="R271" s="718">
        <v>12587</v>
      </c>
      <c r="S271" s="717">
        <v>30000</v>
      </c>
      <c r="T271" s="718">
        <v>30000</v>
      </c>
      <c r="U271" s="564">
        <v>0</v>
      </c>
      <c r="V271" s="444">
        <f t="shared" si="89"/>
        <v>0</v>
      </c>
      <c r="W271" s="187"/>
      <c r="X271" s="187"/>
      <c r="Y271" s="187"/>
      <c r="Z271" s="186"/>
    </row>
    <row r="272" spans="1:26" ht="12.75" hidden="1">
      <c r="A272" s="309" t="s">
        <v>525</v>
      </c>
      <c r="E272" s="1">
        <v>4</v>
      </c>
      <c r="I272" s="1">
        <v>560</v>
      </c>
      <c r="J272" s="24">
        <v>3214</v>
      </c>
      <c r="K272" s="24" t="s">
        <v>366</v>
      </c>
      <c r="L272" s="24"/>
      <c r="M272" s="28"/>
      <c r="N272" s="28">
        <v>0</v>
      </c>
      <c r="O272" s="28">
        <v>0</v>
      </c>
      <c r="P272" s="28">
        <v>0</v>
      </c>
      <c r="Q272" s="28">
        <v>0</v>
      </c>
      <c r="R272" s="718">
        <v>0</v>
      </c>
      <c r="S272" s="717">
        <v>0</v>
      </c>
      <c r="T272" s="718">
        <v>0</v>
      </c>
      <c r="U272" s="564">
        <v>0</v>
      </c>
      <c r="V272" s="444" t="e">
        <f t="shared" si="89"/>
        <v>#DIV/0!</v>
      </c>
      <c r="W272" s="187"/>
      <c r="X272" s="187"/>
      <c r="Y272" s="187"/>
      <c r="Z272" s="188"/>
    </row>
    <row r="273" spans="1:26" ht="12.75">
      <c r="A273" s="309" t="s">
        <v>525</v>
      </c>
      <c r="I273" s="1">
        <v>560</v>
      </c>
      <c r="J273" s="60">
        <v>322</v>
      </c>
      <c r="K273" s="60" t="s">
        <v>90</v>
      </c>
      <c r="L273" s="60"/>
      <c r="M273" s="24"/>
      <c r="N273" s="74">
        <f>N274+N276+N275+N279+N278+N280+N277</f>
        <v>25927</v>
      </c>
      <c r="O273" s="74">
        <f>O274+O276+O275+O279+O278+O280+O6</f>
        <v>38000</v>
      </c>
      <c r="P273" s="74">
        <f>P274+P276+P275+P279+P278+P280+P277</f>
        <v>31350</v>
      </c>
      <c r="Q273" s="74">
        <f>Q274+Q276+Q275+Q279+Q278+Q280+Q277</f>
        <v>37300</v>
      </c>
      <c r="R273" s="648">
        <f>R274+R276+R275+R279+R278+R280</f>
        <v>20541</v>
      </c>
      <c r="S273" s="648">
        <f aca="true" t="shared" si="91" ref="S273:Y273">S274+S276+S275+S279+S278+S280</f>
        <v>35150</v>
      </c>
      <c r="T273" s="649">
        <f>T274+T276+T275+T279+T278+T280</f>
        <v>35150</v>
      </c>
      <c r="U273" s="95">
        <f>U274+U276+U275+U279+U278+U280+U277</f>
        <v>0</v>
      </c>
      <c r="V273" s="444">
        <f t="shared" si="89"/>
        <v>0</v>
      </c>
      <c r="W273" s="74">
        <f t="shared" si="91"/>
        <v>0</v>
      </c>
      <c r="X273" s="74">
        <f t="shared" si="91"/>
        <v>0</v>
      </c>
      <c r="Y273" s="74">
        <f t="shared" si="91"/>
        <v>0</v>
      </c>
      <c r="Z273" s="186"/>
    </row>
    <row r="274" spans="1:26" ht="12.75">
      <c r="A274" s="309" t="s">
        <v>525</v>
      </c>
      <c r="C274" s="1">
        <v>2</v>
      </c>
      <c r="I274" s="1">
        <v>560</v>
      </c>
      <c r="J274" s="24">
        <v>32271</v>
      </c>
      <c r="K274" s="24" t="s">
        <v>292</v>
      </c>
      <c r="L274" s="24"/>
      <c r="M274" s="28"/>
      <c r="N274" s="28">
        <v>3640</v>
      </c>
      <c r="O274" s="28">
        <v>4000</v>
      </c>
      <c r="P274" s="28">
        <v>3000</v>
      </c>
      <c r="Q274" s="28">
        <v>4000</v>
      </c>
      <c r="R274" s="718">
        <v>0</v>
      </c>
      <c r="S274" s="717">
        <v>3000</v>
      </c>
      <c r="T274" s="718">
        <v>3000</v>
      </c>
      <c r="U274" s="564">
        <v>0</v>
      </c>
      <c r="V274" s="444">
        <f t="shared" si="89"/>
        <v>0</v>
      </c>
      <c r="W274" s="187"/>
      <c r="X274" s="187"/>
      <c r="Y274" s="187"/>
      <c r="Z274" s="186"/>
    </row>
    <row r="275" spans="1:26" ht="12.75">
      <c r="A275" s="309" t="s">
        <v>525</v>
      </c>
      <c r="C275" s="1">
        <v>2</v>
      </c>
      <c r="I275" s="1">
        <v>560</v>
      </c>
      <c r="J275" s="41">
        <v>32219</v>
      </c>
      <c r="K275" s="189" t="s">
        <v>293</v>
      </c>
      <c r="L275" s="190"/>
      <c r="M275" s="70"/>
      <c r="N275" s="28">
        <v>5570</v>
      </c>
      <c r="O275" s="70">
        <v>8000</v>
      </c>
      <c r="P275" s="28">
        <v>6000</v>
      </c>
      <c r="Q275" s="28">
        <v>8000</v>
      </c>
      <c r="R275" s="720">
        <v>4109</v>
      </c>
      <c r="S275" s="719">
        <v>8000</v>
      </c>
      <c r="T275" s="720">
        <v>8000</v>
      </c>
      <c r="U275" s="564">
        <v>0</v>
      </c>
      <c r="V275" s="444">
        <f t="shared" si="89"/>
        <v>0</v>
      </c>
      <c r="W275" s="187"/>
      <c r="X275" s="187"/>
      <c r="Y275" s="187"/>
      <c r="Z275" s="186"/>
    </row>
    <row r="276" spans="1:26" ht="12.75">
      <c r="A276" s="309" t="s">
        <v>525</v>
      </c>
      <c r="C276" s="1">
        <v>2</v>
      </c>
      <c r="I276" s="1">
        <v>560</v>
      </c>
      <c r="J276" s="41">
        <v>3223</v>
      </c>
      <c r="K276" s="189" t="s">
        <v>181</v>
      </c>
      <c r="L276" s="190"/>
      <c r="M276" s="70"/>
      <c r="N276" s="28">
        <v>7403</v>
      </c>
      <c r="O276" s="70">
        <v>10000</v>
      </c>
      <c r="P276" s="28">
        <v>9200</v>
      </c>
      <c r="Q276" s="28">
        <v>7100</v>
      </c>
      <c r="R276" s="720">
        <v>4581</v>
      </c>
      <c r="S276" s="719">
        <v>11000</v>
      </c>
      <c r="T276" s="720">
        <v>11000</v>
      </c>
      <c r="U276" s="564">
        <v>0</v>
      </c>
      <c r="V276" s="444">
        <f t="shared" si="89"/>
        <v>0</v>
      </c>
      <c r="W276" s="187"/>
      <c r="X276" s="187"/>
      <c r="Y276" s="187"/>
      <c r="Z276" s="186"/>
    </row>
    <row r="277" spans="1:26" ht="12.75">
      <c r="A277" s="309" t="s">
        <v>525</v>
      </c>
      <c r="I277" s="1">
        <v>560</v>
      </c>
      <c r="J277" s="41">
        <v>3225</v>
      </c>
      <c r="K277" s="189" t="s">
        <v>470</v>
      </c>
      <c r="L277" s="190"/>
      <c r="M277" s="70"/>
      <c r="N277" s="70">
        <v>2883</v>
      </c>
      <c r="O277" s="70">
        <v>3000</v>
      </c>
      <c r="P277" s="70">
        <v>0</v>
      </c>
      <c r="Q277" s="28">
        <v>3000</v>
      </c>
      <c r="R277" s="720">
        <v>0</v>
      </c>
      <c r="S277" s="719">
        <v>3000</v>
      </c>
      <c r="T277" s="720">
        <v>3000</v>
      </c>
      <c r="U277" s="564">
        <v>0</v>
      </c>
      <c r="V277" s="444">
        <f t="shared" si="89"/>
        <v>0</v>
      </c>
      <c r="W277" s="187"/>
      <c r="X277" s="187"/>
      <c r="Y277" s="187"/>
      <c r="Z277" s="186"/>
    </row>
    <row r="278" spans="1:26" ht="12.75">
      <c r="A278" s="309" t="s">
        <v>525</v>
      </c>
      <c r="C278" s="1">
        <v>2</v>
      </c>
      <c r="I278" s="1">
        <v>560</v>
      </c>
      <c r="J278" s="41">
        <v>3231</v>
      </c>
      <c r="K278" s="189" t="s">
        <v>485</v>
      </c>
      <c r="L278" s="190"/>
      <c r="M278" s="70"/>
      <c r="N278" s="70">
        <v>0</v>
      </c>
      <c r="O278" s="70">
        <v>0</v>
      </c>
      <c r="P278" s="70">
        <v>1250</v>
      </c>
      <c r="Q278" s="28">
        <v>0</v>
      </c>
      <c r="R278" s="720">
        <v>0</v>
      </c>
      <c r="S278" s="719">
        <v>1250</v>
      </c>
      <c r="T278" s="720">
        <v>1250</v>
      </c>
      <c r="U278" s="564">
        <v>0</v>
      </c>
      <c r="V278" s="444">
        <f t="shared" si="89"/>
        <v>0</v>
      </c>
      <c r="W278" s="187"/>
      <c r="X278" s="187"/>
      <c r="Y278" s="187"/>
      <c r="Z278" s="186"/>
    </row>
    <row r="279" spans="1:26" ht="13.5" thickBot="1">
      <c r="A279" s="309" t="s">
        <v>525</v>
      </c>
      <c r="C279" s="1">
        <v>2</v>
      </c>
      <c r="I279" s="1">
        <v>560</v>
      </c>
      <c r="J279" s="24">
        <v>32369</v>
      </c>
      <c r="K279" s="30" t="s">
        <v>294</v>
      </c>
      <c r="L279" s="29"/>
      <c r="M279" s="28"/>
      <c r="N279" s="28">
        <v>6431</v>
      </c>
      <c r="O279" s="28">
        <v>10000</v>
      </c>
      <c r="P279" s="28">
        <v>3500</v>
      </c>
      <c r="Q279" s="28">
        <v>9200</v>
      </c>
      <c r="R279" s="718">
        <v>3451</v>
      </c>
      <c r="S279" s="717">
        <v>3500</v>
      </c>
      <c r="T279" s="718">
        <v>3500</v>
      </c>
      <c r="U279" s="564">
        <v>0</v>
      </c>
      <c r="V279" s="444">
        <f t="shared" si="89"/>
        <v>0</v>
      </c>
      <c r="W279" s="191"/>
      <c r="X279" s="191"/>
      <c r="Y279" s="191"/>
      <c r="Z279" s="186"/>
    </row>
    <row r="280" spans="1:26" ht="13.5" thickBot="1">
      <c r="A280" s="309" t="s">
        <v>525</v>
      </c>
      <c r="C280" s="1">
        <v>2</v>
      </c>
      <c r="I280" s="1">
        <v>560</v>
      </c>
      <c r="J280" s="44">
        <v>32379</v>
      </c>
      <c r="K280" s="46" t="s">
        <v>395</v>
      </c>
      <c r="L280" s="47"/>
      <c r="M280" s="71"/>
      <c r="N280" s="71">
        <v>0</v>
      </c>
      <c r="O280" s="71">
        <v>6000</v>
      </c>
      <c r="P280" s="71">
        <v>8400</v>
      </c>
      <c r="Q280" s="71">
        <v>6000</v>
      </c>
      <c r="R280" s="722">
        <v>8400</v>
      </c>
      <c r="S280" s="721">
        <v>8400</v>
      </c>
      <c r="T280" s="722">
        <v>8400</v>
      </c>
      <c r="U280" s="592">
        <v>0</v>
      </c>
      <c r="V280" s="445">
        <f t="shared" si="89"/>
        <v>0</v>
      </c>
      <c r="W280" s="192"/>
      <c r="X280" s="192"/>
      <c r="Y280" s="192"/>
      <c r="Z280" s="186"/>
    </row>
    <row r="281" spans="1:26" ht="12.75" hidden="1">
      <c r="A281" s="309" t="s">
        <v>525</v>
      </c>
      <c r="I281" s="1">
        <v>560</v>
      </c>
      <c r="J281" s="166">
        <v>4</v>
      </c>
      <c r="K281" s="166" t="s">
        <v>9</v>
      </c>
      <c r="L281" s="166"/>
      <c r="M281" s="55"/>
      <c r="N281" s="167">
        <f>N282</f>
        <v>8442</v>
      </c>
      <c r="O281" s="167">
        <f aca="true" t="shared" si="92" ref="O281:U282">O282</f>
        <v>0</v>
      </c>
      <c r="P281" s="167">
        <f t="shared" si="92"/>
        <v>0</v>
      </c>
      <c r="Q281" s="167">
        <f t="shared" si="92"/>
        <v>0</v>
      </c>
      <c r="R281" s="656">
        <f t="shared" si="92"/>
        <v>0</v>
      </c>
      <c r="S281" s="656">
        <f t="shared" si="92"/>
        <v>0</v>
      </c>
      <c r="T281" s="657">
        <f t="shared" si="92"/>
        <v>0</v>
      </c>
      <c r="U281" s="248">
        <f t="shared" si="92"/>
        <v>0</v>
      </c>
      <c r="V281" s="478" t="e">
        <f t="shared" si="89"/>
        <v>#DIV/0!</v>
      </c>
      <c r="W281" s="192"/>
      <c r="X281" s="192"/>
      <c r="Y281" s="192"/>
      <c r="Z281" s="186"/>
    </row>
    <row r="282" spans="1:26" ht="12.75" hidden="1">
      <c r="A282" s="309" t="s">
        <v>525</v>
      </c>
      <c r="I282" s="1">
        <v>560</v>
      </c>
      <c r="J282" s="24">
        <v>42</v>
      </c>
      <c r="K282" s="24" t="s">
        <v>471</v>
      </c>
      <c r="L282" s="24"/>
      <c r="M282" s="28"/>
      <c r="N282" s="28">
        <f>N283</f>
        <v>8442</v>
      </c>
      <c r="O282" s="28">
        <f t="shared" si="92"/>
        <v>0</v>
      </c>
      <c r="P282" s="28">
        <f t="shared" si="92"/>
        <v>0</v>
      </c>
      <c r="Q282" s="28">
        <f t="shared" si="92"/>
        <v>0</v>
      </c>
      <c r="R282" s="649">
        <f t="shared" si="92"/>
        <v>0</v>
      </c>
      <c r="S282" s="648">
        <f t="shared" si="92"/>
        <v>0</v>
      </c>
      <c r="T282" s="649">
        <f t="shared" si="92"/>
        <v>0</v>
      </c>
      <c r="U282" s="564">
        <f t="shared" si="92"/>
        <v>0</v>
      </c>
      <c r="V282" s="444" t="e">
        <f t="shared" si="89"/>
        <v>#DIV/0!</v>
      </c>
      <c r="W282" s="192"/>
      <c r="X282" s="192"/>
      <c r="Y282" s="192"/>
      <c r="Z282" s="186"/>
    </row>
    <row r="283" spans="1:26" ht="13.5" hidden="1" thickBot="1">
      <c r="A283" s="309" t="s">
        <v>525</v>
      </c>
      <c r="I283" s="1">
        <v>560</v>
      </c>
      <c r="J283" s="44">
        <v>4227</v>
      </c>
      <c r="K283" s="46" t="s">
        <v>472</v>
      </c>
      <c r="L283" s="47"/>
      <c r="M283" s="71"/>
      <c r="N283" s="71">
        <v>8442</v>
      </c>
      <c r="O283" s="71">
        <v>0</v>
      </c>
      <c r="P283" s="71">
        <v>0</v>
      </c>
      <c r="Q283" s="71">
        <v>0</v>
      </c>
      <c r="R283" s="655">
        <v>0</v>
      </c>
      <c r="S283" s="654">
        <v>0</v>
      </c>
      <c r="T283" s="655">
        <v>0</v>
      </c>
      <c r="U283" s="592">
        <v>0</v>
      </c>
      <c r="V283" s="444" t="e">
        <f t="shared" si="89"/>
        <v>#DIV/0!</v>
      </c>
      <c r="W283" s="192"/>
      <c r="X283" s="192"/>
      <c r="Y283" s="192"/>
      <c r="Z283" s="188"/>
    </row>
    <row r="284" spans="10:26" ht="12.75">
      <c r="J284" s="126"/>
      <c r="K284" s="126" t="s">
        <v>253</v>
      </c>
      <c r="L284" s="126"/>
      <c r="M284" s="127">
        <f aca="true" t="shared" si="93" ref="M284:S284">M262</f>
        <v>0</v>
      </c>
      <c r="N284" s="127">
        <f t="shared" si="93"/>
        <v>226078</v>
      </c>
      <c r="O284" s="127">
        <f t="shared" si="93"/>
        <v>232100</v>
      </c>
      <c r="P284" s="127">
        <f t="shared" si="93"/>
        <v>309350</v>
      </c>
      <c r="Q284" s="127">
        <f>Q262</f>
        <v>156800</v>
      </c>
      <c r="R284" s="723">
        <f>R262</f>
        <v>140112</v>
      </c>
      <c r="S284" s="723">
        <f t="shared" si="93"/>
        <v>313350</v>
      </c>
      <c r="T284" s="724">
        <f>T262</f>
        <v>313350</v>
      </c>
      <c r="U284" s="251">
        <f>U262</f>
        <v>10383</v>
      </c>
      <c r="V284" s="440">
        <f>U284/S284</f>
        <v>0.033135471517472474</v>
      </c>
      <c r="W284" s="135"/>
      <c r="X284" s="135"/>
      <c r="Y284" s="135"/>
      <c r="Z284" s="188"/>
    </row>
    <row r="285" spans="10:25" ht="12.75">
      <c r="J285" s="130"/>
      <c r="K285" s="130"/>
      <c r="L285" s="130"/>
      <c r="M285" s="102"/>
      <c r="N285" s="102"/>
      <c r="O285" s="102"/>
      <c r="P285" s="102"/>
      <c r="Q285" s="102"/>
      <c r="R285" s="674"/>
      <c r="S285" s="674"/>
      <c r="T285" s="675"/>
      <c r="U285" s="244"/>
      <c r="V285" s="188"/>
      <c r="W285" s="237"/>
      <c r="X285" s="237"/>
      <c r="Y285" s="237"/>
    </row>
    <row r="286" spans="1:25" ht="12.75">
      <c r="A286" s="312" t="s">
        <v>562</v>
      </c>
      <c r="B286" s="8"/>
      <c r="C286" s="8"/>
      <c r="D286" s="8"/>
      <c r="E286" s="8"/>
      <c r="F286" s="8"/>
      <c r="G286" s="8"/>
      <c r="H286" s="8"/>
      <c r="I286" s="8">
        <v>640</v>
      </c>
      <c r="J286" s="279" t="s">
        <v>147</v>
      </c>
      <c r="K286" s="279" t="s">
        <v>202</v>
      </c>
      <c r="L286" s="279"/>
      <c r="M286" s="17"/>
      <c r="N286" s="17"/>
      <c r="O286" s="17"/>
      <c r="P286" s="17"/>
      <c r="Q286" s="133"/>
      <c r="R286" s="747"/>
      <c r="S286" s="666"/>
      <c r="T286" s="667"/>
      <c r="U286" s="198"/>
      <c r="V286" s="443"/>
      <c r="W286" s="134"/>
      <c r="X286" s="134"/>
      <c r="Y286" s="134"/>
    </row>
    <row r="287" spans="1:25" ht="12.75">
      <c r="A287" s="309" t="s">
        <v>562</v>
      </c>
      <c r="I287" s="1">
        <v>640</v>
      </c>
      <c r="J287" s="63">
        <v>3</v>
      </c>
      <c r="K287" s="63" t="s">
        <v>8</v>
      </c>
      <c r="L287" s="63"/>
      <c r="M287" s="75">
        <f aca="true" t="shared" si="94" ref="M287:U287">M288</f>
        <v>537205</v>
      </c>
      <c r="N287" s="74">
        <f t="shared" si="94"/>
        <v>722278</v>
      </c>
      <c r="O287" s="74">
        <f t="shared" si="94"/>
        <v>600000</v>
      </c>
      <c r="P287" s="74">
        <f t="shared" si="94"/>
        <v>870000</v>
      </c>
      <c r="Q287" s="119">
        <f t="shared" si="94"/>
        <v>650000</v>
      </c>
      <c r="R287" s="650">
        <f t="shared" si="94"/>
        <v>369860</v>
      </c>
      <c r="S287" s="648">
        <f t="shared" si="94"/>
        <v>520000</v>
      </c>
      <c r="T287" s="649">
        <f t="shared" si="94"/>
        <v>520000</v>
      </c>
      <c r="U287" s="238">
        <f t="shared" si="94"/>
        <v>303735</v>
      </c>
      <c r="V287" s="444">
        <f>U287/S287</f>
        <v>0.5841057692307692</v>
      </c>
      <c r="W287" s="121">
        <f aca="true" t="shared" si="95" ref="W287:X290">P287/O287*100</f>
        <v>145</v>
      </c>
      <c r="X287" s="121">
        <f t="shared" si="95"/>
        <v>74.71264367816092</v>
      </c>
      <c r="Y287" s="121">
        <f>S287/Q287*100</f>
        <v>80</v>
      </c>
    </row>
    <row r="288" spans="1:25" ht="12.75">
      <c r="A288" s="309" t="s">
        <v>562</v>
      </c>
      <c r="I288" s="1">
        <v>640</v>
      </c>
      <c r="J288" s="24">
        <v>32</v>
      </c>
      <c r="K288" s="30" t="s">
        <v>40</v>
      </c>
      <c r="L288" s="29"/>
      <c r="M288" s="25">
        <f aca="true" t="shared" si="96" ref="M288:S288">M289+M290</f>
        <v>537205</v>
      </c>
      <c r="N288" s="28">
        <f>N289+N290</f>
        <v>722278</v>
      </c>
      <c r="O288" s="28">
        <f t="shared" si="96"/>
        <v>600000</v>
      </c>
      <c r="P288" s="28">
        <f t="shared" si="96"/>
        <v>870000</v>
      </c>
      <c r="Q288" s="123">
        <f>Q289+Q290</f>
        <v>650000</v>
      </c>
      <c r="R288" s="651">
        <f>R289+R290</f>
        <v>369860</v>
      </c>
      <c r="S288" s="648">
        <f t="shared" si="96"/>
        <v>520000</v>
      </c>
      <c r="T288" s="649">
        <f>T289+T290</f>
        <v>520000</v>
      </c>
      <c r="U288" s="565">
        <f>U289+U290</f>
        <v>303735</v>
      </c>
      <c r="V288" s="444">
        <f>U288/S288</f>
        <v>0.5841057692307692</v>
      </c>
      <c r="W288" s="121">
        <f t="shared" si="95"/>
        <v>145</v>
      </c>
      <c r="X288" s="121">
        <f t="shared" si="95"/>
        <v>74.71264367816092</v>
      </c>
      <c r="Y288" s="121">
        <f>S288/Q288*100</f>
        <v>80</v>
      </c>
    </row>
    <row r="289" spans="1:25" ht="12.75">
      <c r="A289" s="309" t="s">
        <v>562</v>
      </c>
      <c r="E289" s="1">
        <v>4</v>
      </c>
      <c r="I289" s="1">
        <v>640</v>
      </c>
      <c r="J289" s="24">
        <v>3223</v>
      </c>
      <c r="K289" s="30" t="s">
        <v>181</v>
      </c>
      <c r="L289" s="29"/>
      <c r="M289" s="25">
        <v>335523</v>
      </c>
      <c r="N289" s="28">
        <v>438437</v>
      </c>
      <c r="O289" s="28">
        <v>450000</v>
      </c>
      <c r="P289" s="28">
        <v>620000</v>
      </c>
      <c r="Q289" s="123">
        <v>450000</v>
      </c>
      <c r="R289" s="651">
        <v>225063</v>
      </c>
      <c r="S289" s="648">
        <v>400000</v>
      </c>
      <c r="T289" s="649">
        <v>400000</v>
      </c>
      <c r="U289" s="565">
        <v>251816</v>
      </c>
      <c r="V289" s="444">
        <f>U289/S289</f>
        <v>0.62954</v>
      </c>
      <c r="W289" s="121">
        <f t="shared" si="95"/>
        <v>137.77777777777777</v>
      </c>
      <c r="X289" s="121">
        <f t="shared" si="95"/>
        <v>72.58064516129032</v>
      </c>
      <c r="Y289" s="121">
        <f>S289/Q289*100</f>
        <v>88.88888888888889</v>
      </c>
    </row>
    <row r="290" spans="1:25" ht="13.5" thickBot="1">
      <c r="A290" s="309" t="s">
        <v>562</v>
      </c>
      <c r="C290" s="1">
        <v>2</v>
      </c>
      <c r="D290" s="1">
        <v>3</v>
      </c>
      <c r="E290" s="1">
        <v>4</v>
      </c>
      <c r="I290" s="1">
        <v>640</v>
      </c>
      <c r="J290" s="24">
        <v>3232</v>
      </c>
      <c r="K290" s="24" t="s">
        <v>203</v>
      </c>
      <c r="L290" s="24"/>
      <c r="M290" s="25">
        <v>201682</v>
      </c>
      <c r="N290" s="28">
        <v>283841</v>
      </c>
      <c r="O290" s="28">
        <v>150000</v>
      </c>
      <c r="P290" s="28">
        <v>250000</v>
      </c>
      <c r="Q290" s="123">
        <v>200000</v>
      </c>
      <c r="R290" s="651">
        <v>144797</v>
      </c>
      <c r="S290" s="648">
        <v>120000</v>
      </c>
      <c r="T290" s="649">
        <v>120000</v>
      </c>
      <c r="U290" s="565">
        <v>51919</v>
      </c>
      <c r="V290" s="444">
        <f>U290/S290</f>
        <v>0.4326583333333333</v>
      </c>
      <c r="W290" s="121">
        <f t="shared" si="95"/>
        <v>166.66666666666669</v>
      </c>
      <c r="X290" s="121">
        <f t="shared" si="95"/>
        <v>80</v>
      </c>
      <c r="Y290" s="121">
        <f>S290/Q290*100</f>
        <v>60</v>
      </c>
    </row>
    <row r="291" spans="10:25" ht="12.75">
      <c r="J291" s="158"/>
      <c r="K291" s="158" t="s">
        <v>253</v>
      </c>
      <c r="L291" s="158"/>
      <c r="M291" s="159">
        <f aca="true" t="shared" si="97" ref="M291:S291">M287</f>
        <v>537205</v>
      </c>
      <c r="N291" s="159">
        <f>N287</f>
        <v>722278</v>
      </c>
      <c r="O291" s="159">
        <f t="shared" si="97"/>
        <v>600000</v>
      </c>
      <c r="P291" s="159">
        <f t="shared" si="97"/>
        <v>870000</v>
      </c>
      <c r="Q291" s="160">
        <f>Q287</f>
        <v>650000</v>
      </c>
      <c r="R291" s="725">
        <f>R287</f>
        <v>369860</v>
      </c>
      <c r="S291" s="701">
        <f t="shared" si="97"/>
        <v>520000</v>
      </c>
      <c r="T291" s="702">
        <f>T287</f>
        <v>520000</v>
      </c>
      <c r="U291" s="252">
        <f>U287</f>
        <v>303735</v>
      </c>
      <c r="V291" s="455">
        <f>U291/S291</f>
        <v>0.5841057692307692</v>
      </c>
      <c r="W291" s="161"/>
      <c r="X291" s="161"/>
      <c r="Y291" s="161"/>
    </row>
    <row r="292" spans="10:25" ht="12.75">
      <c r="J292" s="130"/>
      <c r="K292" s="130"/>
      <c r="L292" s="130"/>
      <c r="M292" s="102"/>
      <c r="N292" s="102"/>
      <c r="O292" s="102"/>
      <c r="P292" s="102"/>
      <c r="Q292" s="136"/>
      <c r="R292" s="727"/>
      <c r="S292" s="674"/>
      <c r="T292" s="675"/>
      <c r="U292" s="243"/>
      <c r="V292" s="188"/>
      <c r="W292" s="237"/>
      <c r="X292" s="237"/>
      <c r="Y292" s="237"/>
    </row>
    <row r="293" spans="1:25" ht="12.75">
      <c r="A293" s="312" t="s">
        <v>563</v>
      </c>
      <c r="B293" s="8"/>
      <c r="C293" s="8"/>
      <c r="D293" s="8"/>
      <c r="E293" s="8"/>
      <c r="F293" s="8"/>
      <c r="G293" s="8"/>
      <c r="H293" s="8"/>
      <c r="I293" s="8">
        <v>520</v>
      </c>
      <c r="J293" s="279" t="s">
        <v>131</v>
      </c>
      <c r="K293" s="279" t="s">
        <v>204</v>
      </c>
      <c r="L293" s="279"/>
      <c r="M293" s="285"/>
      <c r="N293" s="285"/>
      <c r="O293" s="17"/>
      <c r="P293" s="17"/>
      <c r="Q293" s="133"/>
      <c r="R293" s="747"/>
      <c r="S293" s="666"/>
      <c r="T293" s="667"/>
      <c r="U293" s="198"/>
      <c r="V293" s="443"/>
      <c r="W293" s="134"/>
      <c r="X293" s="134"/>
      <c r="Y293" s="134"/>
    </row>
    <row r="294" spans="1:25" ht="12.75">
      <c r="A294" s="309" t="s">
        <v>563</v>
      </c>
      <c r="I294" s="1">
        <v>520</v>
      </c>
      <c r="J294" s="63">
        <v>3</v>
      </c>
      <c r="K294" s="63" t="s">
        <v>8</v>
      </c>
      <c r="L294" s="63"/>
      <c r="M294" s="75">
        <f aca="true" t="shared" si="98" ref="M294:U294">M295</f>
        <v>39284</v>
      </c>
      <c r="N294" s="74">
        <f t="shared" si="98"/>
        <v>58430</v>
      </c>
      <c r="O294" s="74">
        <f t="shared" si="98"/>
        <v>25000</v>
      </c>
      <c r="P294" s="74">
        <f t="shared" si="98"/>
        <v>30000</v>
      </c>
      <c r="Q294" s="119">
        <f t="shared" si="98"/>
        <v>30000</v>
      </c>
      <c r="R294" s="650">
        <f t="shared" si="98"/>
        <v>12187</v>
      </c>
      <c r="S294" s="648">
        <f t="shared" si="98"/>
        <v>30000</v>
      </c>
      <c r="T294" s="649">
        <f t="shared" si="98"/>
        <v>30000</v>
      </c>
      <c r="U294" s="238">
        <f t="shared" si="98"/>
        <v>22188</v>
      </c>
      <c r="V294" s="444">
        <f>U294/S294</f>
        <v>0.7396</v>
      </c>
      <c r="W294" s="121">
        <f aca="true" t="shared" si="99" ref="W294:X299">P294/O294*100</f>
        <v>120</v>
      </c>
      <c r="X294" s="121">
        <f t="shared" si="99"/>
        <v>100</v>
      </c>
      <c r="Y294" s="121">
        <f aca="true" t="shared" si="100" ref="Y294:Y299">S294/Q294*100</f>
        <v>100</v>
      </c>
    </row>
    <row r="295" spans="1:25" ht="12.75">
      <c r="A295" s="309" t="s">
        <v>563</v>
      </c>
      <c r="I295" s="1">
        <v>520</v>
      </c>
      <c r="J295" s="24">
        <v>32</v>
      </c>
      <c r="K295" s="30" t="s">
        <v>40</v>
      </c>
      <c r="L295" s="29"/>
      <c r="M295" s="25">
        <f aca="true" t="shared" si="101" ref="M295:S295">M296+M297+M298+M299</f>
        <v>39284</v>
      </c>
      <c r="N295" s="28">
        <f>N296+N297+N298+N299</f>
        <v>58430</v>
      </c>
      <c r="O295" s="28">
        <f t="shared" si="101"/>
        <v>25000</v>
      </c>
      <c r="P295" s="28">
        <f t="shared" si="101"/>
        <v>30000</v>
      </c>
      <c r="Q295" s="123">
        <f>Q296+Q297+Q298+Q299</f>
        <v>30000</v>
      </c>
      <c r="R295" s="651">
        <f>R296+R297+R298+R299</f>
        <v>12187</v>
      </c>
      <c r="S295" s="648">
        <f t="shared" si="101"/>
        <v>30000</v>
      </c>
      <c r="T295" s="649">
        <f>T296+T297+T298+T299</f>
        <v>30000</v>
      </c>
      <c r="U295" s="565">
        <f>U296+U297+U298+U299</f>
        <v>22188</v>
      </c>
      <c r="V295" s="444">
        <f>U295/S295</f>
        <v>0.7396</v>
      </c>
      <c r="W295" s="121">
        <f t="shared" si="99"/>
        <v>120</v>
      </c>
      <c r="X295" s="121">
        <f t="shared" si="99"/>
        <v>100</v>
      </c>
      <c r="Y295" s="121">
        <f t="shared" si="100"/>
        <v>100</v>
      </c>
    </row>
    <row r="296" spans="1:25" ht="12.75">
      <c r="A296" s="309" t="s">
        <v>563</v>
      </c>
      <c r="C296" s="1">
        <v>2</v>
      </c>
      <c r="D296" s="1">
        <v>3</v>
      </c>
      <c r="E296" s="1">
        <v>4</v>
      </c>
      <c r="I296" s="1">
        <v>520</v>
      </c>
      <c r="J296" s="24">
        <v>3234</v>
      </c>
      <c r="K296" s="24" t="s">
        <v>205</v>
      </c>
      <c r="L296" s="24"/>
      <c r="M296" s="25">
        <v>39284</v>
      </c>
      <c r="N296" s="28">
        <v>15000</v>
      </c>
      <c r="O296" s="28">
        <v>15000</v>
      </c>
      <c r="P296" s="28">
        <v>20000</v>
      </c>
      <c r="Q296" s="123">
        <v>15000</v>
      </c>
      <c r="R296" s="651">
        <v>12187</v>
      </c>
      <c r="S296" s="648">
        <v>20000</v>
      </c>
      <c r="T296" s="649">
        <v>20000</v>
      </c>
      <c r="U296" s="565">
        <v>22188</v>
      </c>
      <c r="V296" s="444">
        <f>U296/S296</f>
        <v>1.1094</v>
      </c>
      <c r="W296" s="121">
        <f t="shared" si="99"/>
        <v>133.33333333333331</v>
      </c>
      <c r="X296" s="121">
        <f t="shared" si="99"/>
        <v>75</v>
      </c>
      <c r="Y296" s="121">
        <f t="shared" si="100"/>
        <v>133.33333333333331</v>
      </c>
    </row>
    <row r="297" spans="1:25" ht="13.5" thickBot="1">
      <c r="A297" s="309" t="s">
        <v>563</v>
      </c>
      <c r="C297" s="1">
        <v>2</v>
      </c>
      <c r="D297" s="1">
        <v>3</v>
      </c>
      <c r="E297" s="1">
        <v>4</v>
      </c>
      <c r="I297" s="1">
        <v>520</v>
      </c>
      <c r="J297" s="24">
        <v>3234</v>
      </c>
      <c r="K297" s="24" t="s">
        <v>206</v>
      </c>
      <c r="L297" s="24"/>
      <c r="M297" s="25">
        <v>0</v>
      </c>
      <c r="N297" s="28">
        <v>4555</v>
      </c>
      <c r="O297" s="28">
        <v>10000</v>
      </c>
      <c r="P297" s="28">
        <v>10000</v>
      </c>
      <c r="Q297" s="123">
        <v>15000</v>
      </c>
      <c r="R297" s="651">
        <v>0</v>
      </c>
      <c r="S297" s="648">
        <v>10000</v>
      </c>
      <c r="T297" s="649">
        <v>10000</v>
      </c>
      <c r="U297" s="565">
        <v>0</v>
      </c>
      <c r="V297" s="444">
        <f>U297/S297</f>
        <v>0</v>
      </c>
      <c r="W297" s="121">
        <f t="shared" si="99"/>
        <v>100</v>
      </c>
      <c r="X297" s="121">
        <f t="shared" si="99"/>
        <v>150</v>
      </c>
      <c r="Y297" s="121">
        <f t="shared" si="100"/>
        <v>66.66666666666666</v>
      </c>
    </row>
    <row r="298" spans="1:25" ht="13.5" hidden="1" thickBot="1">
      <c r="A298" s="56" t="s">
        <v>318</v>
      </c>
      <c r="C298" s="1">
        <v>2</v>
      </c>
      <c r="D298" s="1">
        <v>3</v>
      </c>
      <c r="E298" s="1">
        <v>4</v>
      </c>
      <c r="I298" s="1">
        <v>520</v>
      </c>
      <c r="J298" s="24">
        <v>3234</v>
      </c>
      <c r="K298" s="24" t="s">
        <v>473</v>
      </c>
      <c r="L298" s="24"/>
      <c r="M298" s="25">
        <v>0</v>
      </c>
      <c r="N298" s="28">
        <v>38875</v>
      </c>
      <c r="O298" s="28">
        <v>0</v>
      </c>
      <c r="P298" s="28">
        <v>0</v>
      </c>
      <c r="Q298" s="123">
        <v>0</v>
      </c>
      <c r="R298" s="651">
        <v>0</v>
      </c>
      <c r="S298" s="648">
        <v>0</v>
      </c>
      <c r="T298" s="649">
        <v>0</v>
      </c>
      <c r="U298" s="565">
        <v>0</v>
      </c>
      <c r="V298" s="437">
        <v>0</v>
      </c>
      <c r="W298" s="121" t="e">
        <f t="shared" si="99"/>
        <v>#DIV/0!</v>
      </c>
      <c r="X298" s="121" t="e">
        <f t="shared" si="99"/>
        <v>#DIV/0!</v>
      </c>
      <c r="Y298" s="121" t="e">
        <f t="shared" si="100"/>
        <v>#DIV/0!</v>
      </c>
    </row>
    <row r="299" spans="1:25" ht="13.5" hidden="1" thickBot="1">
      <c r="A299" s="56" t="s">
        <v>318</v>
      </c>
      <c r="C299" s="1">
        <v>2</v>
      </c>
      <c r="D299" s="1">
        <v>3</v>
      </c>
      <c r="E299" s="1">
        <v>4</v>
      </c>
      <c r="I299" s="1">
        <v>520</v>
      </c>
      <c r="J299" s="51">
        <v>3234</v>
      </c>
      <c r="K299" s="51" t="s">
        <v>263</v>
      </c>
      <c r="L299" s="51"/>
      <c r="M299" s="52">
        <v>0</v>
      </c>
      <c r="N299" s="55">
        <v>0</v>
      </c>
      <c r="O299" s="55">
        <v>0</v>
      </c>
      <c r="P299" s="55">
        <v>0</v>
      </c>
      <c r="Q299" s="123">
        <v>0</v>
      </c>
      <c r="R299" s="746">
        <v>0</v>
      </c>
      <c r="S299" s="656">
        <v>0</v>
      </c>
      <c r="T299" s="657">
        <v>0</v>
      </c>
      <c r="U299" s="565">
        <v>0</v>
      </c>
      <c r="V299" s="437">
        <v>0</v>
      </c>
      <c r="W299" s="121" t="e">
        <f t="shared" si="99"/>
        <v>#DIV/0!</v>
      </c>
      <c r="X299" s="121" t="e">
        <f t="shared" si="99"/>
        <v>#DIV/0!</v>
      </c>
      <c r="Y299" s="121" t="e">
        <f t="shared" si="100"/>
        <v>#DIV/0!</v>
      </c>
    </row>
    <row r="300" spans="10:25" ht="12.75">
      <c r="J300" s="158"/>
      <c r="K300" s="158" t="s">
        <v>253</v>
      </c>
      <c r="L300" s="158"/>
      <c r="M300" s="159">
        <f aca="true" t="shared" si="102" ref="M300:S300">M294</f>
        <v>39284</v>
      </c>
      <c r="N300" s="159">
        <f>N294</f>
        <v>58430</v>
      </c>
      <c r="O300" s="159">
        <f t="shared" si="102"/>
        <v>25000</v>
      </c>
      <c r="P300" s="159">
        <f t="shared" si="102"/>
        <v>30000</v>
      </c>
      <c r="Q300" s="160">
        <f>Q294</f>
        <v>30000</v>
      </c>
      <c r="R300" s="725">
        <f>R294</f>
        <v>12187</v>
      </c>
      <c r="S300" s="701">
        <f t="shared" si="102"/>
        <v>30000</v>
      </c>
      <c r="T300" s="702">
        <f>T294</f>
        <v>30000</v>
      </c>
      <c r="U300" s="252">
        <f>U294</f>
        <v>22188</v>
      </c>
      <c r="V300" s="455">
        <f>U300/S300</f>
        <v>0.7396</v>
      </c>
      <c r="W300" s="161"/>
      <c r="X300" s="161"/>
      <c r="Y300" s="161"/>
    </row>
    <row r="301" spans="10:25" ht="12.75">
      <c r="J301" s="130"/>
      <c r="K301" s="130"/>
      <c r="L301" s="130"/>
      <c r="M301" s="102"/>
      <c r="N301" s="102"/>
      <c r="O301" s="102"/>
      <c r="P301" s="102"/>
      <c r="Q301" s="136"/>
      <c r="R301" s="727"/>
      <c r="S301" s="674"/>
      <c r="T301" s="675"/>
      <c r="U301" s="243"/>
      <c r="V301" s="188"/>
      <c r="W301" s="237"/>
      <c r="X301" s="237"/>
      <c r="Y301" s="237"/>
    </row>
    <row r="302" spans="1:26" s="20" customFormat="1" ht="12.75">
      <c r="A302" s="312" t="s">
        <v>526</v>
      </c>
      <c r="B302" s="8"/>
      <c r="C302" s="8"/>
      <c r="D302" s="8"/>
      <c r="E302" s="8"/>
      <c r="F302" s="8"/>
      <c r="G302" s="8"/>
      <c r="H302" s="8"/>
      <c r="I302" s="8">
        <v>520</v>
      </c>
      <c r="J302" s="279" t="s">
        <v>131</v>
      </c>
      <c r="K302" s="279" t="s">
        <v>283</v>
      </c>
      <c r="L302" s="279"/>
      <c r="M302" s="17"/>
      <c r="N302" s="17"/>
      <c r="O302" s="17"/>
      <c r="P302" s="17"/>
      <c r="Q302" s="133"/>
      <c r="R302" s="747"/>
      <c r="S302" s="666"/>
      <c r="T302" s="667"/>
      <c r="U302" s="198"/>
      <c r="V302" s="443"/>
      <c r="W302" s="134"/>
      <c r="X302" s="134"/>
      <c r="Y302" s="134"/>
      <c r="Z302" s="1"/>
    </row>
    <row r="303" spans="1:25" ht="12.75">
      <c r="A303" s="309" t="s">
        <v>526</v>
      </c>
      <c r="I303" s="1">
        <v>520</v>
      </c>
      <c r="J303" s="63">
        <v>3</v>
      </c>
      <c r="K303" s="63" t="s">
        <v>8</v>
      </c>
      <c r="L303" s="63"/>
      <c r="M303" s="75">
        <f aca="true" t="shared" si="103" ref="M303:U303">M304</f>
        <v>100000</v>
      </c>
      <c r="N303" s="74">
        <f t="shared" si="103"/>
        <v>41170</v>
      </c>
      <c r="O303" s="75">
        <f t="shared" si="103"/>
        <v>350000</v>
      </c>
      <c r="P303" s="74">
        <f t="shared" si="103"/>
        <v>480000</v>
      </c>
      <c r="Q303" s="119">
        <f t="shared" si="103"/>
        <v>150000</v>
      </c>
      <c r="R303" s="650">
        <f t="shared" si="103"/>
        <v>301709</v>
      </c>
      <c r="S303" s="648">
        <f t="shared" si="103"/>
        <v>150000</v>
      </c>
      <c r="T303" s="649">
        <f t="shared" si="103"/>
        <v>150000</v>
      </c>
      <c r="U303" s="238">
        <f t="shared" si="103"/>
        <v>0</v>
      </c>
      <c r="V303" s="444">
        <f>U303/S303</f>
        <v>0</v>
      </c>
      <c r="W303" s="121">
        <f aca="true" t="shared" si="104" ref="W303:X305">P303/O303*100</f>
        <v>137.14285714285714</v>
      </c>
      <c r="X303" s="121">
        <f t="shared" si="104"/>
        <v>31.25</v>
      </c>
      <c r="Y303" s="121">
        <f>S303/Q303*100</f>
        <v>100</v>
      </c>
    </row>
    <row r="304" spans="1:25" ht="12.75">
      <c r="A304" s="309" t="s">
        <v>526</v>
      </c>
      <c r="I304" s="1">
        <v>520</v>
      </c>
      <c r="J304" s="24">
        <v>32</v>
      </c>
      <c r="K304" s="30" t="s">
        <v>40</v>
      </c>
      <c r="L304" s="29"/>
      <c r="M304" s="25">
        <f aca="true" t="shared" si="105" ref="M304:U304">M305</f>
        <v>100000</v>
      </c>
      <c r="N304" s="28">
        <f t="shared" si="105"/>
        <v>41170</v>
      </c>
      <c r="O304" s="25">
        <f t="shared" si="105"/>
        <v>350000</v>
      </c>
      <c r="P304" s="28">
        <f t="shared" si="105"/>
        <v>480000</v>
      </c>
      <c r="Q304" s="123">
        <f t="shared" si="105"/>
        <v>150000</v>
      </c>
      <c r="R304" s="651">
        <f t="shared" si="105"/>
        <v>301709</v>
      </c>
      <c r="S304" s="648">
        <f t="shared" si="105"/>
        <v>150000</v>
      </c>
      <c r="T304" s="649">
        <f t="shared" si="105"/>
        <v>150000</v>
      </c>
      <c r="U304" s="565">
        <f t="shared" si="105"/>
        <v>0</v>
      </c>
      <c r="V304" s="444">
        <f>U304/S304</f>
        <v>0</v>
      </c>
      <c r="W304" s="121">
        <f t="shared" si="104"/>
        <v>137.14285714285714</v>
      </c>
      <c r="X304" s="121">
        <f t="shared" si="104"/>
        <v>31.25</v>
      </c>
      <c r="Y304" s="121">
        <f>S304/Q304*100</f>
        <v>100</v>
      </c>
    </row>
    <row r="305" spans="1:25" ht="13.5" thickBot="1">
      <c r="A305" s="309" t="s">
        <v>526</v>
      </c>
      <c r="C305" s="1">
        <v>2</v>
      </c>
      <c r="D305" s="1">
        <v>3</v>
      </c>
      <c r="E305" s="1">
        <v>4</v>
      </c>
      <c r="I305" s="1">
        <v>520</v>
      </c>
      <c r="J305" s="24">
        <v>3232</v>
      </c>
      <c r="K305" s="24" t="s">
        <v>214</v>
      </c>
      <c r="L305" s="24"/>
      <c r="M305" s="25">
        <v>100000</v>
      </c>
      <c r="N305" s="28">
        <v>41170</v>
      </c>
      <c r="O305" s="25">
        <v>350000</v>
      </c>
      <c r="P305" s="28">
        <v>480000</v>
      </c>
      <c r="Q305" s="123">
        <v>150000</v>
      </c>
      <c r="R305" s="651">
        <v>301709</v>
      </c>
      <c r="S305" s="648">
        <v>150000</v>
      </c>
      <c r="T305" s="649">
        <v>150000</v>
      </c>
      <c r="U305" s="565">
        <v>0</v>
      </c>
      <c r="V305" s="444">
        <f>U305/S305</f>
        <v>0</v>
      </c>
      <c r="W305" s="121">
        <f t="shared" si="104"/>
        <v>137.14285714285714</v>
      </c>
      <c r="X305" s="121">
        <f t="shared" si="104"/>
        <v>31.25</v>
      </c>
      <c r="Y305" s="121">
        <f>S305/Q305*100</f>
        <v>100</v>
      </c>
    </row>
    <row r="306" spans="10:25" ht="12.75">
      <c r="J306" s="158"/>
      <c r="K306" s="158" t="s">
        <v>253</v>
      </c>
      <c r="L306" s="158"/>
      <c r="M306" s="159">
        <f aca="true" t="shared" si="106" ref="M306:S306">M303</f>
        <v>100000</v>
      </c>
      <c r="N306" s="159">
        <f>N303</f>
        <v>41170</v>
      </c>
      <c r="O306" s="159">
        <f t="shared" si="106"/>
        <v>350000</v>
      </c>
      <c r="P306" s="159">
        <f t="shared" si="106"/>
        <v>480000</v>
      </c>
      <c r="Q306" s="160">
        <f>Q303</f>
        <v>150000</v>
      </c>
      <c r="R306" s="725">
        <f>R303</f>
        <v>301709</v>
      </c>
      <c r="S306" s="701">
        <f t="shared" si="106"/>
        <v>150000</v>
      </c>
      <c r="T306" s="702">
        <f>T303</f>
        <v>150000</v>
      </c>
      <c r="U306" s="252">
        <f>U303</f>
        <v>0</v>
      </c>
      <c r="V306" s="455">
        <f>U306/S306</f>
        <v>0</v>
      </c>
      <c r="W306" s="161"/>
      <c r="X306" s="161"/>
      <c r="Y306" s="161"/>
    </row>
    <row r="307" spans="10:25" ht="12.75">
      <c r="J307" s="130"/>
      <c r="K307" s="130"/>
      <c r="L307" s="130"/>
      <c r="M307" s="102"/>
      <c r="N307" s="102"/>
      <c r="O307" s="102"/>
      <c r="P307" s="102"/>
      <c r="Q307" s="136"/>
      <c r="R307" s="727"/>
      <c r="S307" s="674"/>
      <c r="T307" s="675"/>
      <c r="U307" s="243"/>
      <c r="V307" s="188"/>
      <c r="W307" s="237"/>
      <c r="X307" s="237"/>
      <c r="Y307" s="237"/>
    </row>
    <row r="308" spans="1:25" ht="12.75">
      <c r="A308" s="312" t="s">
        <v>527</v>
      </c>
      <c r="B308" s="8"/>
      <c r="C308" s="8"/>
      <c r="D308" s="8"/>
      <c r="E308" s="8"/>
      <c r="F308" s="8"/>
      <c r="G308" s="8"/>
      <c r="H308" s="8"/>
      <c r="I308" s="8">
        <v>510</v>
      </c>
      <c r="J308" s="279" t="s">
        <v>131</v>
      </c>
      <c r="K308" s="279" t="s">
        <v>207</v>
      </c>
      <c r="L308" s="279"/>
      <c r="M308" s="285"/>
      <c r="N308" s="285"/>
      <c r="O308" s="17"/>
      <c r="P308" s="17"/>
      <c r="Q308" s="133"/>
      <c r="R308" s="747"/>
      <c r="S308" s="666"/>
      <c r="T308" s="667"/>
      <c r="U308" s="198"/>
      <c r="V308" s="443"/>
      <c r="W308" s="134"/>
      <c r="X308" s="134"/>
      <c r="Y308" s="134"/>
    </row>
    <row r="309" spans="1:25" ht="12.75">
      <c r="A309" s="309" t="s">
        <v>527</v>
      </c>
      <c r="I309" s="1">
        <v>510</v>
      </c>
      <c r="J309" s="63">
        <v>4</v>
      </c>
      <c r="K309" s="63" t="s">
        <v>9</v>
      </c>
      <c r="L309" s="63"/>
      <c r="M309" s="75">
        <f aca="true" t="shared" si="107" ref="M309:U309">M310</f>
        <v>120780</v>
      </c>
      <c r="N309" s="74">
        <f t="shared" si="107"/>
        <v>0</v>
      </c>
      <c r="O309" s="74">
        <f t="shared" si="107"/>
        <v>193500</v>
      </c>
      <c r="P309" s="74">
        <f t="shared" si="107"/>
        <v>391475</v>
      </c>
      <c r="Q309" s="119">
        <f t="shared" si="107"/>
        <v>560000</v>
      </c>
      <c r="R309" s="650">
        <f t="shared" si="107"/>
        <v>4042</v>
      </c>
      <c r="S309" s="648">
        <f t="shared" si="107"/>
        <v>770000</v>
      </c>
      <c r="T309" s="649">
        <f t="shared" si="107"/>
        <v>770000</v>
      </c>
      <c r="U309" s="238">
        <f t="shared" si="107"/>
        <v>196250</v>
      </c>
      <c r="V309" s="444">
        <f>U309/S309</f>
        <v>0.25487012987012986</v>
      </c>
      <c r="W309" s="121">
        <f aca="true" t="shared" si="108" ref="W309:X312">P309/O309*100</f>
        <v>202.312661498708</v>
      </c>
      <c r="X309" s="121">
        <f t="shared" si="108"/>
        <v>143.0487259722843</v>
      </c>
      <c r="Y309" s="121">
        <f>S309/Q309*100</f>
        <v>137.5</v>
      </c>
    </row>
    <row r="310" spans="1:25" ht="12.75">
      <c r="A310" s="309" t="s">
        <v>527</v>
      </c>
      <c r="I310" s="1">
        <v>510</v>
      </c>
      <c r="J310" s="24">
        <v>42</v>
      </c>
      <c r="K310" s="24" t="s">
        <v>93</v>
      </c>
      <c r="L310" s="24"/>
      <c r="M310" s="25">
        <f>M311+M315+M312</f>
        <v>120780</v>
      </c>
      <c r="N310" s="28">
        <f>N311+N315+N312</f>
        <v>0</v>
      </c>
      <c r="O310" s="28">
        <f>O311+O315+O312+O313+O314+O318</f>
        <v>193500</v>
      </c>
      <c r="P310" s="28">
        <f>P311+P315+P312+P313+P314+P318+P317</f>
        <v>391475</v>
      </c>
      <c r="Q310" s="123">
        <f>Q311+Q315+Q312+Q316+Q317+Q318+Q319</f>
        <v>560000</v>
      </c>
      <c r="R310" s="651">
        <f>R311+R315+R312+R313+R314+R318+R317</f>
        <v>4042</v>
      </c>
      <c r="S310" s="648">
        <f>S311+S315+S312+S313+S314+S318+S317</f>
        <v>770000</v>
      </c>
      <c r="T310" s="649">
        <f>T311+T315+T312+T313+T314+T318+T317</f>
        <v>770000</v>
      </c>
      <c r="U310" s="565">
        <f>U311+U315+U312+U316+U317+U318+U319+U313+U314</f>
        <v>196250</v>
      </c>
      <c r="V310" s="444">
        <f aca="true" t="shared" si="109" ref="V310:V319">U310/S310</f>
        <v>0.25487012987012986</v>
      </c>
      <c r="W310" s="121">
        <f t="shared" si="108"/>
        <v>202.312661498708</v>
      </c>
      <c r="X310" s="121">
        <f t="shared" si="108"/>
        <v>143.0487259722843</v>
      </c>
      <c r="Y310" s="121">
        <f>S310/Q310*100</f>
        <v>137.5</v>
      </c>
    </row>
    <row r="311" spans="1:25" ht="12.75" hidden="1">
      <c r="A311" s="309" t="s">
        <v>527</v>
      </c>
      <c r="E311" s="1">
        <v>4</v>
      </c>
      <c r="G311" s="1">
        <v>6</v>
      </c>
      <c r="I311" s="1">
        <v>510</v>
      </c>
      <c r="J311" s="24">
        <v>4227</v>
      </c>
      <c r="K311" s="24" t="s">
        <v>367</v>
      </c>
      <c r="L311" s="24"/>
      <c r="M311" s="25">
        <v>120780</v>
      </c>
      <c r="N311" s="28">
        <v>0</v>
      </c>
      <c r="O311" s="28">
        <v>0</v>
      </c>
      <c r="P311" s="28">
        <v>0</v>
      </c>
      <c r="Q311" s="123">
        <v>0</v>
      </c>
      <c r="R311" s="651">
        <v>0</v>
      </c>
      <c r="S311" s="648">
        <v>0</v>
      </c>
      <c r="T311" s="649">
        <v>0</v>
      </c>
      <c r="U311" s="565">
        <v>0</v>
      </c>
      <c r="V311" s="444" t="e">
        <f t="shared" si="109"/>
        <v>#DIV/0!</v>
      </c>
      <c r="W311" s="121" t="e">
        <f t="shared" si="108"/>
        <v>#DIV/0!</v>
      </c>
      <c r="X311" s="121" t="e">
        <f t="shared" si="108"/>
        <v>#DIV/0!</v>
      </c>
      <c r="Y311" s="121" t="e">
        <f>S311/Q311*100</f>
        <v>#DIV/0!</v>
      </c>
    </row>
    <row r="312" spans="1:25" ht="12.75">
      <c r="A312" s="309" t="s">
        <v>527</v>
      </c>
      <c r="E312" s="1">
        <v>4</v>
      </c>
      <c r="G312" s="1">
        <v>6</v>
      </c>
      <c r="I312" s="1">
        <v>510</v>
      </c>
      <c r="J312" s="24">
        <v>4227</v>
      </c>
      <c r="K312" s="24" t="s">
        <v>393</v>
      </c>
      <c r="L312" s="24"/>
      <c r="M312" s="25">
        <v>0</v>
      </c>
      <c r="N312" s="28">
        <v>0</v>
      </c>
      <c r="O312" s="28">
        <v>50000</v>
      </c>
      <c r="P312" s="28">
        <v>87375</v>
      </c>
      <c r="Q312" s="123">
        <v>60000</v>
      </c>
      <c r="R312" s="651">
        <v>0</v>
      </c>
      <c r="S312" s="648">
        <v>60000</v>
      </c>
      <c r="T312" s="649">
        <v>60000</v>
      </c>
      <c r="U312" s="565">
        <v>0</v>
      </c>
      <c r="V312" s="444">
        <f t="shared" si="109"/>
        <v>0</v>
      </c>
      <c r="W312" s="121">
        <f t="shared" si="108"/>
        <v>174.75</v>
      </c>
      <c r="X312" s="121">
        <f t="shared" si="108"/>
        <v>68.6695278969957</v>
      </c>
      <c r="Y312" s="121">
        <f>S312/Q312*100</f>
        <v>100</v>
      </c>
    </row>
    <row r="313" spans="1:25" ht="12.75">
      <c r="A313" s="309" t="s">
        <v>527</v>
      </c>
      <c r="J313" s="24">
        <v>4227</v>
      </c>
      <c r="K313" s="24" t="s">
        <v>419</v>
      </c>
      <c r="L313" s="24"/>
      <c r="M313" s="25"/>
      <c r="N313" s="28">
        <v>0</v>
      </c>
      <c r="O313" s="28">
        <v>3500</v>
      </c>
      <c r="P313" s="28">
        <v>4100</v>
      </c>
      <c r="Q313" s="123">
        <v>0</v>
      </c>
      <c r="R313" s="651">
        <v>4042</v>
      </c>
      <c r="S313" s="648">
        <v>0</v>
      </c>
      <c r="T313" s="649">
        <v>0</v>
      </c>
      <c r="U313" s="565">
        <v>0</v>
      </c>
      <c r="V313" s="444" t="e">
        <f t="shared" si="109"/>
        <v>#DIV/0!</v>
      </c>
      <c r="W313" s="121"/>
      <c r="X313" s="121"/>
      <c r="Y313" s="121"/>
    </row>
    <row r="314" spans="1:25" ht="12.75">
      <c r="A314" s="309" t="s">
        <v>527</v>
      </c>
      <c r="I314" s="1">
        <v>510</v>
      </c>
      <c r="J314" s="24">
        <v>4227</v>
      </c>
      <c r="K314" s="24" t="s">
        <v>418</v>
      </c>
      <c r="L314" s="24"/>
      <c r="M314" s="25"/>
      <c r="N314" s="28">
        <v>0</v>
      </c>
      <c r="O314" s="28">
        <v>10000</v>
      </c>
      <c r="P314" s="28">
        <v>0</v>
      </c>
      <c r="Q314" s="123">
        <v>0</v>
      </c>
      <c r="R314" s="651">
        <v>0</v>
      </c>
      <c r="S314" s="648">
        <v>10000</v>
      </c>
      <c r="T314" s="649">
        <v>10000</v>
      </c>
      <c r="U314" s="565">
        <v>0</v>
      </c>
      <c r="V314" s="444">
        <f t="shared" si="109"/>
        <v>0</v>
      </c>
      <c r="W314" s="121"/>
      <c r="X314" s="121"/>
      <c r="Y314" s="121"/>
    </row>
    <row r="315" spans="1:25" ht="12.75" hidden="1">
      <c r="A315" s="309" t="s">
        <v>527</v>
      </c>
      <c r="E315" s="1">
        <v>4</v>
      </c>
      <c r="G315" s="1">
        <v>6</v>
      </c>
      <c r="I315" s="1">
        <v>510</v>
      </c>
      <c r="J315" s="24">
        <v>4227</v>
      </c>
      <c r="K315" s="24" t="s">
        <v>368</v>
      </c>
      <c r="L315" s="24"/>
      <c r="M315" s="25">
        <v>0</v>
      </c>
      <c r="N315" s="28">
        <v>0</v>
      </c>
      <c r="O315" s="28">
        <v>0</v>
      </c>
      <c r="P315" s="28">
        <v>0</v>
      </c>
      <c r="Q315" s="123">
        <v>0</v>
      </c>
      <c r="R315" s="651">
        <v>0</v>
      </c>
      <c r="S315" s="648">
        <v>0</v>
      </c>
      <c r="T315" s="649">
        <v>0</v>
      </c>
      <c r="U315" s="565">
        <v>0</v>
      </c>
      <c r="V315" s="444" t="e">
        <f t="shared" si="109"/>
        <v>#DIV/0!</v>
      </c>
      <c r="W315" s="121" t="e">
        <f aca="true" t="shared" si="110" ref="W315:X319">P315/O315*100</f>
        <v>#DIV/0!</v>
      </c>
      <c r="X315" s="121" t="e">
        <f t="shared" si="110"/>
        <v>#DIV/0!</v>
      </c>
      <c r="Y315" s="121" t="e">
        <f>S315/Q315*100</f>
        <v>#DIV/0!</v>
      </c>
    </row>
    <row r="316" spans="1:25" ht="12.75" hidden="1">
      <c r="A316" s="309" t="s">
        <v>527</v>
      </c>
      <c r="E316" s="1">
        <v>4</v>
      </c>
      <c r="G316" s="1">
        <v>6</v>
      </c>
      <c r="I316" s="1">
        <v>510</v>
      </c>
      <c r="J316" s="51">
        <v>4227</v>
      </c>
      <c r="K316" s="24" t="s">
        <v>275</v>
      </c>
      <c r="L316" s="51"/>
      <c r="M316" s="52">
        <v>0</v>
      </c>
      <c r="N316" s="55">
        <v>0</v>
      </c>
      <c r="O316" s="55">
        <v>0</v>
      </c>
      <c r="P316" s="55">
        <v>0</v>
      </c>
      <c r="Q316" s="123">
        <v>0</v>
      </c>
      <c r="R316" s="746">
        <v>0</v>
      </c>
      <c r="S316" s="656">
        <v>0</v>
      </c>
      <c r="T316" s="657">
        <v>0</v>
      </c>
      <c r="U316" s="565">
        <v>0</v>
      </c>
      <c r="V316" s="444" t="e">
        <f t="shared" si="109"/>
        <v>#DIV/0!</v>
      </c>
      <c r="W316" s="121" t="e">
        <f t="shared" si="110"/>
        <v>#DIV/0!</v>
      </c>
      <c r="X316" s="121" t="e">
        <f t="shared" si="110"/>
        <v>#DIV/0!</v>
      </c>
      <c r="Y316" s="121" t="e">
        <f>S316/Q316*100</f>
        <v>#DIV/0!</v>
      </c>
    </row>
    <row r="317" spans="1:25" ht="13.5" thickBot="1">
      <c r="A317" s="309" t="s">
        <v>527</v>
      </c>
      <c r="E317" s="1">
        <v>4</v>
      </c>
      <c r="G317" s="1">
        <v>6</v>
      </c>
      <c r="I317" s="1">
        <v>510</v>
      </c>
      <c r="J317" s="24">
        <v>4227</v>
      </c>
      <c r="K317" s="24" t="s">
        <v>486</v>
      </c>
      <c r="L317" s="24"/>
      <c r="M317" s="25">
        <v>0</v>
      </c>
      <c r="N317" s="28">
        <v>0</v>
      </c>
      <c r="O317" s="28">
        <v>0</v>
      </c>
      <c r="P317" s="28">
        <v>300000</v>
      </c>
      <c r="Q317" s="123">
        <v>0</v>
      </c>
      <c r="R317" s="651">
        <v>0</v>
      </c>
      <c r="S317" s="648">
        <v>700000</v>
      </c>
      <c r="T317" s="649">
        <v>700000</v>
      </c>
      <c r="U317" s="565">
        <v>196250</v>
      </c>
      <c r="V317" s="444">
        <f t="shared" si="109"/>
        <v>0.28035714285714286</v>
      </c>
      <c r="W317" s="121" t="e">
        <f t="shared" si="110"/>
        <v>#DIV/0!</v>
      </c>
      <c r="X317" s="121">
        <f t="shared" si="110"/>
        <v>0</v>
      </c>
      <c r="Y317" s="121" t="e">
        <f>S317/Q317*100</f>
        <v>#DIV/0!</v>
      </c>
    </row>
    <row r="318" spans="1:25" ht="13.5" hidden="1" thickBot="1">
      <c r="A318" s="309" t="s">
        <v>527</v>
      </c>
      <c r="E318" s="1">
        <v>4</v>
      </c>
      <c r="G318" s="1">
        <v>6</v>
      </c>
      <c r="I318" s="1">
        <v>510</v>
      </c>
      <c r="J318" s="24">
        <v>4227</v>
      </c>
      <c r="K318" s="24" t="s">
        <v>279</v>
      </c>
      <c r="L318" s="24"/>
      <c r="M318" s="25">
        <v>0</v>
      </c>
      <c r="N318" s="28">
        <v>0</v>
      </c>
      <c r="O318" s="25">
        <v>130000</v>
      </c>
      <c r="P318" s="28">
        <v>0</v>
      </c>
      <c r="Q318" s="123">
        <v>0</v>
      </c>
      <c r="R318" s="651">
        <v>0</v>
      </c>
      <c r="S318" s="648">
        <v>0</v>
      </c>
      <c r="T318" s="649">
        <v>0</v>
      </c>
      <c r="U318" s="565">
        <v>0</v>
      </c>
      <c r="V318" s="444" t="e">
        <f t="shared" si="109"/>
        <v>#DIV/0!</v>
      </c>
      <c r="W318" s="121">
        <f t="shared" si="110"/>
        <v>0</v>
      </c>
      <c r="X318" s="121" t="e">
        <f t="shared" si="110"/>
        <v>#DIV/0!</v>
      </c>
      <c r="Y318" s="121" t="e">
        <f>S318/Q318*100</f>
        <v>#DIV/0!</v>
      </c>
    </row>
    <row r="319" spans="1:25" ht="13.5" hidden="1" thickBot="1">
      <c r="A319" s="309" t="s">
        <v>527</v>
      </c>
      <c r="E319" s="1">
        <v>4</v>
      </c>
      <c r="G319" s="1">
        <v>6</v>
      </c>
      <c r="I319" s="1">
        <v>510</v>
      </c>
      <c r="J319" s="51">
        <v>4227</v>
      </c>
      <c r="K319" s="24" t="s">
        <v>400</v>
      </c>
      <c r="L319" s="51"/>
      <c r="M319" s="52"/>
      <c r="N319" s="55">
        <v>0</v>
      </c>
      <c r="O319" s="52">
        <v>0</v>
      </c>
      <c r="P319" s="55">
        <v>0</v>
      </c>
      <c r="Q319" s="168">
        <v>500000</v>
      </c>
      <c r="R319" s="746">
        <v>0</v>
      </c>
      <c r="S319" s="656">
        <v>0</v>
      </c>
      <c r="T319" s="657">
        <v>0</v>
      </c>
      <c r="U319" s="567">
        <v>0</v>
      </c>
      <c r="V319" s="444" t="e">
        <f t="shared" si="109"/>
        <v>#DIV/0!</v>
      </c>
      <c r="W319" s="125" t="e">
        <f t="shared" si="110"/>
        <v>#DIV/0!</v>
      </c>
      <c r="X319" s="125" t="e">
        <f t="shared" si="110"/>
        <v>#DIV/0!</v>
      </c>
      <c r="Y319" s="125">
        <f>S319/Q319*100</f>
        <v>0</v>
      </c>
    </row>
    <row r="320" spans="10:25" ht="12.75">
      <c r="J320" s="158"/>
      <c r="K320" s="158" t="s">
        <v>253</v>
      </c>
      <c r="L320" s="158"/>
      <c r="M320" s="159">
        <f aca="true" t="shared" si="111" ref="M320:S320">M309</f>
        <v>120780</v>
      </c>
      <c r="N320" s="159">
        <f>N309</f>
        <v>0</v>
      </c>
      <c r="O320" s="159">
        <f t="shared" si="111"/>
        <v>193500</v>
      </c>
      <c r="P320" s="159">
        <f t="shared" si="111"/>
        <v>391475</v>
      </c>
      <c r="Q320" s="160">
        <f>Q309</f>
        <v>560000</v>
      </c>
      <c r="R320" s="725">
        <f>R309</f>
        <v>4042</v>
      </c>
      <c r="S320" s="701">
        <f t="shared" si="111"/>
        <v>770000</v>
      </c>
      <c r="T320" s="702">
        <f>T309</f>
        <v>770000</v>
      </c>
      <c r="U320" s="252">
        <f>U309</f>
        <v>196250</v>
      </c>
      <c r="V320" s="455">
        <f>U320/S320</f>
        <v>0.25487012987012986</v>
      </c>
      <c r="W320" s="161"/>
      <c r="X320" s="161"/>
      <c r="Y320" s="161"/>
    </row>
    <row r="321" spans="10:25" ht="12.75">
      <c r="J321" s="130"/>
      <c r="K321" s="130"/>
      <c r="L321" s="130"/>
      <c r="M321" s="102"/>
      <c r="N321" s="102"/>
      <c r="O321" s="102"/>
      <c r="P321" s="102"/>
      <c r="Q321" s="136"/>
      <c r="R321" s="727"/>
      <c r="S321" s="674"/>
      <c r="T321" s="675"/>
      <c r="U321" s="243"/>
      <c r="V321" s="188"/>
      <c r="W321" s="237"/>
      <c r="X321" s="237"/>
      <c r="Y321" s="237"/>
    </row>
    <row r="322" spans="1:25" s="20" customFormat="1" ht="12.75">
      <c r="A322" s="313" t="s">
        <v>307</v>
      </c>
      <c r="B322" s="7"/>
      <c r="C322" s="7"/>
      <c r="D322" s="7"/>
      <c r="E322" s="7"/>
      <c r="F322" s="7"/>
      <c r="G322" s="7"/>
      <c r="H322" s="7"/>
      <c r="I322" s="7"/>
      <c r="J322" s="317" t="s">
        <v>561</v>
      </c>
      <c r="K322" s="317" t="s">
        <v>570</v>
      </c>
      <c r="L322" s="317"/>
      <c r="M322" s="16"/>
      <c r="N322" s="16"/>
      <c r="O322" s="16"/>
      <c r="P322" s="16"/>
      <c r="Q322" s="290"/>
      <c r="R322" s="754"/>
      <c r="S322" s="691"/>
      <c r="T322" s="692"/>
      <c r="U322" s="593"/>
      <c r="V322" s="431"/>
      <c r="W322" s="152"/>
      <c r="X322" s="152"/>
      <c r="Y322" s="152"/>
    </row>
    <row r="323" spans="1:25" s="20" customFormat="1" ht="12.75">
      <c r="A323" s="312" t="s">
        <v>564</v>
      </c>
      <c r="B323" s="8"/>
      <c r="C323" s="8"/>
      <c r="D323" s="8"/>
      <c r="E323" s="8"/>
      <c r="F323" s="8"/>
      <c r="G323" s="8"/>
      <c r="H323" s="312"/>
      <c r="I323" s="312">
        <v>451</v>
      </c>
      <c r="J323" s="312" t="s">
        <v>148</v>
      </c>
      <c r="K323" s="312" t="s">
        <v>533</v>
      </c>
      <c r="L323" s="312"/>
      <c r="M323" s="17"/>
      <c r="N323" s="17"/>
      <c r="O323" s="17"/>
      <c r="P323" s="17"/>
      <c r="Q323" s="133"/>
      <c r="R323" s="747"/>
      <c r="S323" s="666"/>
      <c r="T323" s="667"/>
      <c r="U323" s="198"/>
      <c r="V323" s="443"/>
      <c r="W323" s="152"/>
      <c r="X323" s="152"/>
      <c r="Y323" s="152"/>
    </row>
    <row r="324" spans="1:25" ht="12.75">
      <c r="A324" s="309" t="s">
        <v>564</v>
      </c>
      <c r="I324" s="1">
        <v>451</v>
      </c>
      <c r="J324" s="63">
        <v>4</v>
      </c>
      <c r="K324" s="63" t="s">
        <v>9</v>
      </c>
      <c r="L324" s="63"/>
      <c r="M324" s="75">
        <f aca="true" t="shared" si="112" ref="M324:U324">M325</f>
        <v>0</v>
      </c>
      <c r="N324" s="120">
        <f t="shared" si="112"/>
        <v>148103</v>
      </c>
      <c r="O324" s="120">
        <f t="shared" si="112"/>
        <v>870000</v>
      </c>
      <c r="P324" s="120">
        <f t="shared" si="112"/>
        <v>26300</v>
      </c>
      <c r="Q324" s="120">
        <f t="shared" si="112"/>
        <v>1930000</v>
      </c>
      <c r="R324" s="697">
        <f t="shared" si="112"/>
        <v>40650</v>
      </c>
      <c r="S324" s="697">
        <f t="shared" si="112"/>
        <v>490000</v>
      </c>
      <c r="T324" s="698">
        <f t="shared" si="112"/>
        <v>490000</v>
      </c>
      <c r="U324" s="238">
        <f t="shared" si="112"/>
        <v>12687</v>
      </c>
      <c r="V324" s="444">
        <f>U324/S324</f>
        <v>0.025891836734693877</v>
      </c>
      <c r="W324" s="121">
        <f>P324/O324*100</f>
        <v>3.0229885057471266</v>
      </c>
      <c r="X324" s="121">
        <f>Q324/P324*100</f>
        <v>7338.403041825094</v>
      </c>
      <c r="Y324" s="121">
        <f>S324/Q324*100</f>
        <v>25.38860103626943</v>
      </c>
    </row>
    <row r="325" spans="1:25" ht="12.75">
      <c r="A325" s="309" t="s">
        <v>564</v>
      </c>
      <c r="I325" s="1">
        <v>451</v>
      </c>
      <c r="J325" s="24">
        <v>42</v>
      </c>
      <c r="K325" s="24" t="s">
        <v>94</v>
      </c>
      <c r="L325" s="24"/>
      <c r="M325" s="25">
        <f>M328+M329+M330+M343+M353+M354+M355</f>
        <v>0</v>
      </c>
      <c r="N325" s="122">
        <f>N326+N327+N328+N329+N330+N343+N353+N354+N355+N356+N338+N339+N341+N342+N345+N357+N358+N351+N352+N344+N346+N337+N336+N335+N334+N333+N332+N331</f>
        <v>148103</v>
      </c>
      <c r="O325" s="122">
        <f>O326+O327+O328+O329+O330+O343+O353+O354+O355+O356+O338+O339+O341+O342+O345+O357+O358+O351+O352+O344+O346+O332+O347+O348+O350</f>
        <v>870000</v>
      </c>
      <c r="P325" s="122">
        <f>P326+P327+P328+P329+P330+P343+P353+P354+P355+P356+P338+P339+P341+P342+P345+P357+P358+P351+P352+P344+P346+P332+P340</f>
        <v>26300</v>
      </c>
      <c r="Q325" s="122">
        <f>Q326+Q327+Q328+Q329+Q330+Q343+Q353+Q354+Q355+Q356+Q338+Q339+Q341+Q342+Q345+Q357+Q358+Q351+Q352+Q344+Q346+Q332+Q347+Q348+Q349+Q350</f>
        <v>1930000</v>
      </c>
      <c r="R325" s="698">
        <f>R326+R327+R328+R329+R330+R343+R353+R354+R355+R356+R338+R339+R341+R342+R345+R357+R358+R351+R352+R344+R346+R332+R347+R348+R349+R350+R333</f>
        <v>40650</v>
      </c>
      <c r="S325" s="697">
        <f>S326+S327+S328+S329+S330+S343+S353+S354+S355+S356+S338+S339+S341+S342+S345+S357+S358+S351+S352+S344+S346+S332+S347+S348+S349+S350</f>
        <v>490000</v>
      </c>
      <c r="T325" s="698">
        <f>T326+T327+T328+T329+T330+T343+T353+T354+T355+T356+T338+T339+T341+T342+T345+T357+T358+T351+T352+T344+T346+T332+T347+T348+T349+T350</f>
        <v>490000</v>
      </c>
      <c r="U325" s="565">
        <f>U326+U327+U328+U329+U330+U343+U353+U354+U355+U356+U338+U339+U341+U342+U345+U357+U358+U351+U352+U344+U346+U332+U347+U348+U349+U350</f>
        <v>12687</v>
      </c>
      <c r="V325" s="444">
        <f aca="true" t="shared" si="113" ref="V325:V358">U325/S325</f>
        <v>0.025891836734693877</v>
      </c>
      <c r="W325" s="121">
        <f>P325/O325*100</f>
        <v>3.0229885057471266</v>
      </c>
      <c r="X325" s="121">
        <f>Q325/P325*100</f>
        <v>7338.403041825094</v>
      </c>
      <c r="Y325" s="121">
        <f>S325/Q325*100</f>
        <v>25.38860103626943</v>
      </c>
    </row>
    <row r="326" spans="1:25" ht="12.75" hidden="1">
      <c r="A326" s="309" t="s">
        <v>564</v>
      </c>
      <c r="I326" s="1">
        <v>451</v>
      </c>
      <c r="J326" s="24">
        <v>4212</v>
      </c>
      <c r="K326" s="24" t="s">
        <v>390</v>
      </c>
      <c r="L326" s="24"/>
      <c r="M326" s="25"/>
      <c r="N326" s="28">
        <v>0</v>
      </c>
      <c r="O326" s="28">
        <v>0</v>
      </c>
      <c r="P326" s="28">
        <v>0</v>
      </c>
      <c r="Q326" s="123">
        <v>0</v>
      </c>
      <c r="R326" s="651">
        <v>0</v>
      </c>
      <c r="S326" s="648">
        <v>0</v>
      </c>
      <c r="T326" s="649">
        <v>0</v>
      </c>
      <c r="U326" s="565">
        <v>0</v>
      </c>
      <c r="V326" s="444" t="e">
        <f t="shared" si="113"/>
        <v>#DIV/0!</v>
      </c>
      <c r="W326" s="121"/>
      <c r="X326" s="121"/>
      <c r="Y326" s="121"/>
    </row>
    <row r="327" spans="1:25" ht="12.75" hidden="1">
      <c r="A327" s="309" t="s">
        <v>564</v>
      </c>
      <c r="I327" s="1">
        <v>451</v>
      </c>
      <c r="J327" s="24">
        <v>4212</v>
      </c>
      <c r="K327" s="24" t="s">
        <v>300</v>
      </c>
      <c r="L327" s="24"/>
      <c r="M327" s="25"/>
      <c r="N327" s="28">
        <v>0</v>
      </c>
      <c r="O327" s="28">
        <v>0</v>
      </c>
      <c r="P327" s="28">
        <v>0</v>
      </c>
      <c r="Q327" s="123">
        <v>0</v>
      </c>
      <c r="R327" s="651">
        <v>0</v>
      </c>
      <c r="S327" s="648">
        <v>0</v>
      </c>
      <c r="T327" s="649">
        <v>0</v>
      </c>
      <c r="U327" s="565">
        <v>0</v>
      </c>
      <c r="V327" s="444" t="e">
        <f t="shared" si="113"/>
        <v>#DIV/0!</v>
      </c>
      <c r="W327" s="121"/>
      <c r="X327" s="121"/>
      <c r="Y327" s="121"/>
    </row>
    <row r="328" spans="1:25" ht="12.75">
      <c r="A328" s="309" t="s">
        <v>564</v>
      </c>
      <c r="E328" s="1">
        <v>4</v>
      </c>
      <c r="G328" s="1">
        <v>6</v>
      </c>
      <c r="I328" s="1">
        <v>451</v>
      </c>
      <c r="J328" s="24">
        <v>4213</v>
      </c>
      <c r="K328" s="24" t="s">
        <v>454</v>
      </c>
      <c r="L328" s="24"/>
      <c r="M328" s="25">
        <v>0</v>
      </c>
      <c r="N328" s="28">
        <v>0</v>
      </c>
      <c r="O328" s="28">
        <v>0</v>
      </c>
      <c r="P328" s="28">
        <v>0</v>
      </c>
      <c r="Q328" s="123">
        <v>130000</v>
      </c>
      <c r="R328" s="651">
        <v>0</v>
      </c>
      <c r="S328" s="648">
        <v>20000</v>
      </c>
      <c r="T328" s="649">
        <v>20000</v>
      </c>
      <c r="U328" s="565">
        <v>0</v>
      </c>
      <c r="V328" s="444">
        <f t="shared" si="113"/>
        <v>0</v>
      </c>
      <c r="W328" s="121" t="e">
        <f aca="true" t="shared" si="114" ref="W328:W340">P328/O328*100</f>
        <v>#DIV/0!</v>
      </c>
      <c r="X328" s="121" t="e">
        <f aca="true" t="shared" si="115" ref="X328:X340">Q328/P328*100</f>
        <v>#DIV/0!</v>
      </c>
      <c r="Y328" s="121">
        <f aca="true" t="shared" si="116" ref="Y328:Y340">S328/Q328*100</f>
        <v>15.384615384615385</v>
      </c>
    </row>
    <row r="329" spans="1:25" ht="12.75" hidden="1">
      <c r="A329" s="309" t="s">
        <v>564</v>
      </c>
      <c r="E329" s="1">
        <v>4</v>
      </c>
      <c r="G329" s="1">
        <v>6</v>
      </c>
      <c r="I329" s="1">
        <v>451</v>
      </c>
      <c r="J329" s="24">
        <v>4213</v>
      </c>
      <c r="K329" s="24" t="s">
        <v>369</v>
      </c>
      <c r="L329" s="24"/>
      <c r="M329" s="25">
        <v>0</v>
      </c>
      <c r="N329" s="28">
        <v>0</v>
      </c>
      <c r="O329" s="28">
        <v>0</v>
      </c>
      <c r="P329" s="28">
        <v>0</v>
      </c>
      <c r="Q329" s="123">
        <v>0</v>
      </c>
      <c r="R329" s="651">
        <v>0</v>
      </c>
      <c r="S329" s="648">
        <v>0</v>
      </c>
      <c r="T329" s="649">
        <v>0</v>
      </c>
      <c r="U329" s="565">
        <v>0</v>
      </c>
      <c r="V329" s="444" t="e">
        <f t="shared" si="113"/>
        <v>#DIV/0!</v>
      </c>
      <c r="W329" s="121" t="e">
        <f t="shared" si="114"/>
        <v>#DIV/0!</v>
      </c>
      <c r="X329" s="121" t="e">
        <f t="shared" si="115"/>
        <v>#DIV/0!</v>
      </c>
      <c r="Y329" s="121" t="e">
        <f t="shared" si="116"/>
        <v>#DIV/0!</v>
      </c>
    </row>
    <row r="330" spans="1:25" ht="12.75" hidden="1">
      <c r="A330" s="309" t="s">
        <v>564</v>
      </c>
      <c r="E330" s="1">
        <v>4</v>
      </c>
      <c r="G330" s="1">
        <v>6</v>
      </c>
      <c r="I330" s="1">
        <v>451</v>
      </c>
      <c r="J330" s="24">
        <v>4213</v>
      </c>
      <c r="K330" s="24" t="s">
        <v>278</v>
      </c>
      <c r="L330" s="24"/>
      <c r="M330" s="25">
        <v>0</v>
      </c>
      <c r="N330" s="28">
        <v>0</v>
      </c>
      <c r="O330" s="28">
        <v>0</v>
      </c>
      <c r="P330" s="28">
        <v>0</v>
      </c>
      <c r="Q330" s="123">
        <v>0</v>
      </c>
      <c r="R330" s="651">
        <v>0</v>
      </c>
      <c r="S330" s="648">
        <v>0</v>
      </c>
      <c r="T330" s="649">
        <v>0</v>
      </c>
      <c r="U330" s="565">
        <v>0</v>
      </c>
      <c r="V330" s="444" t="e">
        <f t="shared" si="113"/>
        <v>#DIV/0!</v>
      </c>
      <c r="W330" s="121" t="e">
        <f t="shared" si="114"/>
        <v>#DIV/0!</v>
      </c>
      <c r="X330" s="121" t="e">
        <f t="shared" si="115"/>
        <v>#DIV/0!</v>
      </c>
      <c r="Y330" s="121" t="e">
        <f t="shared" si="116"/>
        <v>#DIV/0!</v>
      </c>
    </row>
    <row r="331" spans="1:25" ht="12.75" hidden="1">
      <c r="A331" s="309" t="s">
        <v>564</v>
      </c>
      <c r="C331" s="1">
        <v>2</v>
      </c>
      <c r="I331" s="1">
        <v>451</v>
      </c>
      <c r="J331" s="24">
        <v>4213</v>
      </c>
      <c r="K331" s="24" t="s">
        <v>370</v>
      </c>
      <c r="L331" s="24"/>
      <c r="M331" s="25"/>
      <c r="N331" s="28">
        <v>0</v>
      </c>
      <c r="O331" s="28">
        <v>0</v>
      </c>
      <c r="P331" s="28">
        <v>0</v>
      </c>
      <c r="Q331" s="123">
        <v>0</v>
      </c>
      <c r="R331" s="651">
        <v>0</v>
      </c>
      <c r="S331" s="648">
        <v>0</v>
      </c>
      <c r="T331" s="649">
        <v>0</v>
      </c>
      <c r="U331" s="565">
        <v>0</v>
      </c>
      <c r="V331" s="444" t="e">
        <f t="shared" si="113"/>
        <v>#DIV/0!</v>
      </c>
      <c r="W331" s="121" t="e">
        <f t="shared" si="114"/>
        <v>#DIV/0!</v>
      </c>
      <c r="X331" s="121" t="e">
        <f t="shared" si="115"/>
        <v>#DIV/0!</v>
      </c>
      <c r="Y331" s="121" t="e">
        <f t="shared" si="116"/>
        <v>#DIV/0!</v>
      </c>
    </row>
    <row r="332" spans="1:25" ht="12.75">
      <c r="A332" s="309" t="s">
        <v>564</v>
      </c>
      <c r="C332" s="1">
        <v>2</v>
      </c>
      <c r="I332" s="1">
        <v>451</v>
      </c>
      <c r="J332" s="24">
        <v>4213</v>
      </c>
      <c r="K332" s="24" t="s">
        <v>426</v>
      </c>
      <c r="L332" s="24"/>
      <c r="M332" s="25"/>
      <c r="N332" s="28">
        <v>0</v>
      </c>
      <c r="O332" s="28">
        <v>200000</v>
      </c>
      <c r="P332" s="28">
        <v>0</v>
      </c>
      <c r="Q332" s="123">
        <v>0</v>
      </c>
      <c r="R332" s="651">
        <v>0</v>
      </c>
      <c r="S332" s="648">
        <v>400000</v>
      </c>
      <c r="T332" s="649">
        <v>400000</v>
      </c>
      <c r="U332" s="565">
        <v>12687</v>
      </c>
      <c r="V332" s="444">
        <f t="shared" si="113"/>
        <v>0.0317175</v>
      </c>
      <c r="W332" s="121">
        <f t="shared" si="114"/>
        <v>0</v>
      </c>
      <c r="X332" s="121" t="e">
        <f t="shared" si="115"/>
        <v>#DIV/0!</v>
      </c>
      <c r="Y332" s="121" t="e">
        <f t="shared" si="116"/>
        <v>#DIV/0!</v>
      </c>
    </row>
    <row r="333" spans="1:25" ht="12.75">
      <c r="A333" s="309" t="s">
        <v>564</v>
      </c>
      <c r="C333" s="1">
        <v>2</v>
      </c>
      <c r="E333" s="1">
        <v>4</v>
      </c>
      <c r="I333" s="1">
        <v>451</v>
      </c>
      <c r="J333" s="24">
        <v>4213</v>
      </c>
      <c r="K333" s="24" t="s">
        <v>703</v>
      </c>
      <c r="L333" s="24"/>
      <c r="M333" s="25"/>
      <c r="N333" s="28">
        <v>0</v>
      </c>
      <c r="O333" s="28">
        <v>0</v>
      </c>
      <c r="P333" s="28">
        <v>0</v>
      </c>
      <c r="Q333" s="123">
        <v>0</v>
      </c>
      <c r="R333" s="651">
        <v>6300</v>
      </c>
      <c r="S333" s="648">
        <v>0</v>
      </c>
      <c r="T333" s="649">
        <v>0</v>
      </c>
      <c r="U333" s="565">
        <v>0</v>
      </c>
      <c r="V333" s="444" t="e">
        <f t="shared" si="113"/>
        <v>#DIV/0!</v>
      </c>
      <c r="W333" s="121" t="e">
        <f t="shared" si="114"/>
        <v>#DIV/0!</v>
      </c>
      <c r="X333" s="121" t="e">
        <f t="shared" si="115"/>
        <v>#DIV/0!</v>
      </c>
      <c r="Y333" s="121" t="e">
        <f t="shared" si="116"/>
        <v>#DIV/0!</v>
      </c>
    </row>
    <row r="334" spans="1:25" ht="12.75" hidden="1">
      <c r="A334" s="309" t="s">
        <v>564</v>
      </c>
      <c r="C334" s="1">
        <v>2</v>
      </c>
      <c r="E334" s="1">
        <v>4</v>
      </c>
      <c r="I334" s="1">
        <v>451</v>
      </c>
      <c r="J334" s="24">
        <v>4213</v>
      </c>
      <c r="K334" s="24" t="s">
        <v>374</v>
      </c>
      <c r="L334" s="24"/>
      <c r="M334" s="25"/>
      <c r="N334" s="28">
        <v>0</v>
      </c>
      <c r="O334" s="28">
        <v>0</v>
      </c>
      <c r="P334" s="28">
        <v>0</v>
      </c>
      <c r="Q334" s="123">
        <v>0</v>
      </c>
      <c r="R334" s="651">
        <v>0</v>
      </c>
      <c r="S334" s="648">
        <v>0</v>
      </c>
      <c r="T334" s="649">
        <v>0</v>
      </c>
      <c r="U334" s="565">
        <v>0</v>
      </c>
      <c r="V334" s="444" t="e">
        <f t="shared" si="113"/>
        <v>#DIV/0!</v>
      </c>
      <c r="W334" s="121" t="e">
        <f t="shared" si="114"/>
        <v>#DIV/0!</v>
      </c>
      <c r="X334" s="121" t="e">
        <f t="shared" si="115"/>
        <v>#DIV/0!</v>
      </c>
      <c r="Y334" s="121" t="e">
        <f t="shared" si="116"/>
        <v>#DIV/0!</v>
      </c>
    </row>
    <row r="335" spans="1:25" ht="12.75" hidden="1">
      <c r="A335" s="309" t="s">
        <v>564</v>
      </c>
      <c r="C335" s="1">
        <v>2</v>
      </c>
      <c r="E335" s="1">
        <v>4</v>
      </c>
      <c r="I335" s="1">
        <v>451</v>
      </c>
      <c r="J335" s="24">
        <v>4213</v>
      </c>
      <c r="K335" s="24" t="s">
        <v>371</v>
      </c>
      <c r="L335" s="24"/>
      <c r="M335" s="25"/>
      <c r="N335" s="28">
        <v>0</v>
      </c>
      <c r="O335" s="28">
        <v>0</v>
      </c>
      <c r="P335" s="28">
        <v>0</v>
      </c>
      <c r="Q335" s="123">
        <v>0</v>
      </c>
      <c r="R335" s="651">
        <v>0</v>
      </c>
      <c r="S335" s="648">
        <v>0</v>
      </c>
      <c r="T335" s="649">
        <v>0</v>
      </c>
      <c r="U335" s="565">
        <v>0</v>
      </c>
      <c r="V335" s="444" t="e">
        <f t="shared" si="113"/>
        <v>#DIV/0!</v>
      </c>
      <c r="W335" s="121" t="e">
        <f t="shared" si="114"/>
        <v>#DIV/0!</v>
      </c>
      <c r="X335" s="121" t="e">
        <f t="shared" si="115"/>
        <v>#DIV/0!</v>
      </c>
      <c r="Y335" s="121" t="e">
        <f t="shared" si="116"/>
        <v>#DIV/0!</v>
      </c>
    </row>
    <row r="336" spans="1:25" ht="12.75" hidden="1">
      <c r="A336" s="309" t="s">
        <v>564</v>
      </c>
      <c r="C336" s="1">
        <v>2</v>
      </c>
      <c r="E336" s="1">
        <v>4</v>
      </c>
      <c r="I336" s="1">
        <v>451</v>
      </c>
      <c r="J336" s="24">
        <v>4213</v>
      </c>
      <c r="K336" s="24" t="s">
        <v>372</v>
      </c>
      <c r="L336" s="24"/>
      <c r="M336" s="25"/>
      <c r="N336" s="28">
        <v>0</v>
      </c>
      <c r="O336" s="28">
        <v>0</v>
      </c>
      <c r="P336" s="28">
        <v>0</v>
      </c>
      <c r="Q336" s="123">
        <v>0</v>
      </c>
      <c r="R336" s="651">
        <v>0</v>
      </c>
      <c r="S336" s="648">
        <v>0</v>
      </c>
      <c r="T336" s="649">
        <v>0</v>
      </c>
      <c r="U336" s="565">
        <v>0</v>
      </c>
      <c r="V336" s="444" t="e">
        <f t="shared" si="113"/>
        <v>#DIV/0!</v>
      </c>
      <c r="W336" s="121" t="e">
        <f t="shared" si="114"/>
        <v>#DIV/0!</v>
      </c>
      <c r="X336" s="121" t="e">
        <f t="shared" si="115"/>
        <v>#DIV/0!</v>
      </c>
      <c r="Y336" s="121" t="e">
        <f t="shared" si="116"/>
        <v>#DIV/0!</v>
      </c>
    </row>
    <row r="337" spans="1:25" ht="12.75" hidden="1">
      <c r="A337" s="309" t="s">
        <v>564</v>
      </c>
      <c r="C337" s="1">
        <v>2</v>
      </c>
      <c r="E337" s="1">
        <v>4</v>
      </c>
      <c r="I337" s="1">
        <v>451</v>
      </c>
      <c r="J337" s="24">
        <v>4213</v>
      </c>
      <c r="K337" s="24" t="s">
        <v>373</v>
      </c>
      <c r="L337" s="24"/>
      <c r="M337" s="25"/>
      <c r="N337" s="28">
        <v>0</v>
      </c>
      <c r="O337" s="28">
        <v>0</v>
      </c>
      <c r="P337" s="28">
        <v>0</v>
      </c>
      <c r="Q337" s="123">
        <v>0</v>
      </c>
      <c r="R337" s="651">
        <v>0</v>
      </c>
      <c r="S337" s="648">
        <v>0</v>
      </c>
      <c r="T337" s="649">
        <v>0</v>
      </c>
      <c r="U337" s="565">
        <v>0</v>
      </c>
      <c r="V337" s="444" t="e">
        <f t="shared" si="113"/>
        <v>#DIV/0!</v>
      </c>
      <c r="W337" s="121" t="e">
        <f t="shared" si="114"/>
        <v>#DIV/0!</v>
      </c>
      <c r="X337" s="121" t="e">
        <f t="shared" si="115"/>
        <v>#DIV/0!</v>
      </c>
      <c r="Y337" s="121" t="e">
        <f t="shared" si="116"/>
        <v>#DIV/0!</v>
      </c>
    </row>
    <row r="338" spans="1:25" ht="12.75">
      <c r="A338" s="309" t="s">
        <v>564</v>
      </c>
      <c r="I338" s="1">
        <v>451</v>
      </c>
      <c r="J338" s="24">
        <v>4213</v>
      </c>
      <c r="K338" s="30" t="s">
        <v>455</v>
      </c>
      <c r="L338" s="29"/>
      <c r="M338" s="25"/>
      <c r="N338" s="28">
        <v>0</v>
      </c>
      <c r="O338" s="28">
        <v>0</v>
      </c>
      <c r="P338" s="28">
        <v>0</v>
      </c>
      <c r="Q338" s="123">
        <v>100000</v>
      </c>
      <c r="R338" s="651">
        <v>0</v>
      </c>
      <c r="S338" s="648">
        <v>20000</v>
      </c>
      <c r="T338" s="649">
        <v>20000</v>
      </c>
      <c r="U338" s="565">
        <v>0</v>
      </c>
      <c r="V338" s="444">
        <f t="shared" si="113"/>
        <v>0</v>
      </c>
      <c r="W338" s="121" t="e">
        <f t="shared" si="114"/>
        <v>#DIV/0!</v>
      </c>
      <c r="X338" s="121" t="e">
        <f t="shared" si="115"/>
        <v>#DIV/0!</v>
      </c>
      <c r="Y338" s="121">
        <f t="shared" si="116"/>
        <v>20</v>
      </c>
    </row>
    <row r="339" spans="1:25" ht="12.75" hidden="1">
      <c r="A339" s="309" t="s">
        <v>564</v>
      </c>
      <c r="I339" s="1">
        <v>451</v>
      </c>
      <c r="J339" s="24">
        <v>4213</v>
      </c>
      <c r="K339" s="30" t="s">
        <v>474</v>
      </c>
      <c r="L339" s="29"/>
      <c r="M339" s="25"/>
      <c r="N339" s="28">
        <v>81047</v>
      </c>
      <c r="O339" s="28">
        <v>0</v>
      </c>
      <c r="P339" s="28">
        <v>0</v>
      </c>
      <c r="Q339" s="123">
        <v>0</v>
      </c>
      <c r="R339" s="651">
        <v>0</v>
      </c>
      <c r="S339" s="648">
        <v>0</v>
      </c>
      <c r="T339" s="649">
        <v>0</v>
      </c>
      <c r="U339" s="565">
        <v>0</v>
      </c>
      <c r="V339" s="444" t="e">
        <f t="shared" si="113"/>
        <v>#DIV/0!</v>
      </c>
      <c r="W339" s="121" t="e">
        <f t="shared" si="114"/>
        <v>#DIV/0!</v>
      </c>
      <c r="X339" s="121" t="e">
        <f t="shared" si="115"/>
        <v>#DIV/0!</v>
      </c>
      <c r="Y339" s="121" t="e">
        <f t="shared" si="116"/>
        <v>#DIV/0!</v>
      </c>
    </row>
    <row r="340" spans="1:25" ht="12.75" hidden="1">
      <c r="A340" s="309" t="s">
        <v>564</v>
      </c>
      <c r="J340" s="24">
        <v>4213</v>
      </c>
      <c r="K340" s="30" t="s">
        <v>475</v>
      </c>
      <c r="L340" s="29"/>
      <c r="M340" s="25"/>
      <c r="N340" s="28">
        <v>0</v>
      </c>
      <c r="O340" s="28">
        <v>0</v>
      </c>
      <c r="P340" s="28">
        <v>0</v>
      </c>
      <c r="Q340" s="123">
        <v>0</v>
      </c>
      <c r="R340" s="651">
        <v>0</v>
      </c>
      <c r="S340" s="648">
        <v>0</v>
      </c>
      <c r="T340" s="649">
        <v>0</v>
      </c>
      <c r="U340" s="565">
        <v>0</v>
      </c>
      <c r="V340" s="444" t="e">
        <f t="shared" si="113"/>
        <v>#DIV/0!</v>
      </c>
      <c r="W340" s="121" t="e">
        <f t="shared" si="114"/>
        <v>#DIV/0!</v>
      </c>
      <c r="X340" s="121" t="e">
        <f t="shared" si="115"/>
        <v>#DIV/0!</v>
      </c>
      <c r="Y340" s="121" t="e">
        <f t="shared" si="116"/>
        <v>#DIV/0!</v>
      </c>
    </row>
    <row r="341" spans="1:25" ht="12.75" hidden="1">
      <c r="A341" s="309" t="s">
        <v>564</v>
      </c>
      <c r="C341" s="1">
        <v>2</v>
      </c>
      <c r="E341" s="1">
        <v>4</v>
      </c>
      <c r="I341" s="1">
        <v>451</v>
      </c>
      <c r="J341" s="24">
        <v>4213</v>
      </c>
      <c r="K341" s="30" t="s">
        <v>386</v>
      </c>
      <c r="L341" s="29"/>
      <c r="M341" s="25"/>
      <c r="N341" s="28">
        <v>67056</v>
      </c>
      <c r="O341" s="28">
        <v>0</v>
      </c>
      <c r="P341" s="28">
        <v>6300</v>
      </c>
      <c r="Q341" s="123">
        <v>0</v>
      </c>
      <c r="R341" s="651">
        <v>0</v>
      </c>
      <c r="S341" s="648">
        <v>0</v>
      </c>
      <c r="T341" s="649">
        <v>0</v>
      </c>
      <c r="U341" s="565">
        <v>0</v>
      </c>
      <c r="V341" s="444" t="e">
        <f t="shared" si="113"/>
        <v>#DIV/0!</v>
      </c>
      <c r="W341" s="121" t="e">
        <f aca="true" t="shared" si="117" ref="W341:W357">P341/O341*100</f>
        <v>#DIV/0!</v>
      </c>
      <c r="X341" s="121">
        <f aca="true" t="shared" si="118" ref="X341:X357">Q341/P341*100</f>
        <v>0</v>
      </c>
      <c r="Y341" s="121"/>
    </row>
    <row r="342" spans="1:25" ht="12.75">
      <c r="A342" s="309" t="s">
        <v>564</v>
      </c>
      <c r="C342" s="1">
        <v>2</v>
      </c>
      <c r="E342" s="1">
        <v>4</v>
      </c>
      <c r="I342" s="1">
        <v>451</v>
      </c>
      <c r="J342" s="24">
        <v>4213</v>
      </c>
      <c r="K342" s="30" t="s">
        <v>387</v>
      </c>
      <c r="L342" s="29"/>
      <c r="M342" s="25"/>
      <c r="N342" s="28">
        <v>0</v>
      </c>
      <c r="O342" s="28">
        <v>20000</v>
      </c>
      <c r="P342" s="28">
        <v>20000</v>
      </c>
      <c r="Q342" s="123">
        <v>0</v>
      </c>
      <c r="R342" s="651">
        <v>0</v>
      </c>
      <c r="S342" s="648">
        <v>30000</v>
      </c>
      <c r="T342" s="649">
        <v>30000</v>
      </c>
      <c r="U342" s="565">
        <v>0</v>
      </c>
      <c r="V342" s="444">
        <f t="shared" si="113"/>
        <v>0</v>
      </c>
      <c r="W342" s="121">
        <f t="shared" si="117"/>
        <v>100</v>
      </c>
      <c r="X342" s="121">
        <f t="shared" si="118"/>
        <v>0</v>
      </c>
      <c r="Y342" s="121"/>
    </row>
    <row r="343" spans="1:25" ht="12.75" hidden="1">
      <c r="A343" s="309" t="s">
        <v>564</v>
      </c>
      <c r="E343" s="1">
        <v>4</v>
      </c>
      <c r="G343" s="1">
        <v>6</v>
      </c>
      <c r="I343" s="1">
        <v>451</v>
      </c>
      <c r="J343" s="24">
        <v>4213</v>
      </c>
      <c r="K343" s="24" t="s">
        <v>398</v>
      </c>
      <c r="L343" s="24"/>
      <c r="M343" s="25">
        <v>0</v>
      </c>
      <c r="N343" s="28">
        <v>0</v>
      </c>
      <c r="O343" s="28">
        <v>0</v>
      </c>
      <c r="P343" s="28">
        <v>0</v>
      </c>
      <c r="Q343" s="123">
        <v>100000</v>
      </c>
      <c r="R343" s="651">
        <v>0</v>
      </c>
      <c r="S343" s="648">
        <v>0</v>
      </c>
      <c r="T343" s="649">
        <v>0</v>
      </c>
      <c r="U343" s="565">
        <v>0</v>
      </c>
      <c r="V343" s="444" t="e">
        <f t="shared" si="113"/>
        <v>#DIV/0!</v>
      </c>
      <c r="W343" s="121" t="e">
        <f t="shared" si="117"/>
        <v>#DIV/0!</v>
      </c>
      <c r="X343" s="121" t="e">
        <f t="shared" si="118"/>
        <v>#DIV/0!</v>
      </c>
      <c r="Y343" s="121">
        <f>S343/Q343*100</f>
        <v>0</v>
      </c>
    </row>
    <row r="344" spans="1:25" ht="12.75" hidden="1">
      <c r="A344" s="309" t="s">
        <v>564</v>
      </c>
      <c r="C344" s="1">
        <v>2</v>
      </c>
      <c r="E344" s="1">
        <v>4</v>
      </c>
      <c r="I344" s="1">
        <v>451</v>
      </c>
      <c r="J344" s="24">
        <v>4213</v>
      </c>
      <c r="K344" s="24" t="s">
        <v>399</v>
      </c>
      <c r="L344" s="24"/>
      <c r="M344" s="25"/>
      <c r="N344" s="28">
        <v>0</v>
      </c>
      <c r="O344" s="28">
        <v>0</v>
      </c>
      <c r="P344" s="28">
        <v>0</v>
      </c>
      <c r="Q344" s="123">
        <v>200000</v>
      </c>
      <c r="R344" s="651">
        <v>0</v>
      </c>
      <c r="S344" s="648">
        <v>0</v>
      </c>
      <c r="T344" s="649">
        <v>0</v>
      </c>
      <c r="U344" s="565">
        <v>0</v>
      </c>
      <c r="V344" s="444" t="e">
        <f t="shared" si="113"/>
        <v>#DIV/0!</v>
      </c>
      <c r="W344" s="121" t="e">
        <f t="shared" si="117"/>
        <v>#DIV/0!</v>
      </c>
      <c r="X344" s="121" t="e">
        <f t="shared" si="118"/>
        <v>#DIV/0!</v>
      </c>
      <c r="Y344" s="121"/>
    </row>
    <row r="345" spans="1:25" ht="12.75" hidden="1">
      <c r="A345" s="309" t="s">
        <v>564</v>
      </c>
      <c r="C345" s="1">
        <v>2</v>
      </c>
      <c r="E345" s="1">
        <v>4</v>
      </c>
      <c r="I345" s="1">
        <v>451</v>
      </c>
      <c r="J345" s="24">
        <v>4213</v>
      </c>
      <c r="K345" s="24" t="s">
        <v>299</v>
      </c>
      <c r="L345" s="24"/>
      <c r="M345" s="25"/>
      <c r="N345" s="28">
        <v>0</v>
      </c>
      <c r="O345" s="28">
        <v>0</v>
      </c>
      <c r="P345" s="28">
        <v>0</v>
      </c>
      <c r="Q345" s="123">
        <v>400000</v>
      </c>
      <c r="R345" s="651">
        <v>0</v>
      </c>
      <c r="S345" s="648">
        <v>0</v>
      </c>
      <c r="T345" s="649">
        <v>0</v>
      </c>
      <c r="U345" s="565">
        <v>0</v>
      </c>
      <c r="V345" s="444" t="e">
        <f t="shared" si="113"/>
        <v>#DIV/0!</v>
      </c>
      <c r="W345" s="121" t="e">
        <f t="shared" si="117"/>
        <v>#DIV/0!</v>
      </c>
      <c r="X345" s="121" t="e">
        <f t="shared" si="118"/>
        <v>#DIV/0!</v>
      </c>
      <c r="Y345" s="121">
        <f>S345/Q345*100</f>
        <v>0</v>
      </c>
    </row>
    <row r="346" spans="1:25" ht="12.75" hidden="1">
      <c r="A346" s="309" t="s">
        <v>564</v>
      </c>
      <c r="C346" s="1">
        <v>2</v>
      </c>
      <c r="E346" s="1">
        <v>4</v>
      </c>
      <c r="I346" s="1">
        <v>451</v>
      </c>
      <c r="J346" s="24">
        <v>4213</v>
      </c>
      <c r="K346" s="24" t="s">
        <v>404</v>
      </c>
      <c r="L346" s="24"/>
      <c r="M346" s="25"/>
      <c r="N346" s="28">
        <v>0</v>
      </c>
      <c r="O346" s="28">
        <v>0</v>
      </c>
      <c r="P346" s="28">
        <v>0</v>
      </c>
      <c r="Q346" s="123">
        <v>0</v>
      </c>
      <c r="R346" s="651">
        <v>0</v>
      </c>
      <c r="S346" s="648">
        <v>0</v>
      </c>
      <c r="T346" s="649">
        <v>0</v>
      </c>
      <c r="U346" s="565">
        <v>0</v>
      </c>
      <c r="V346" s="444" t="e">
        <f t="shared" si="113"/>
        <v>#DIV/0!</v>
      </c>
      <c r="W346" s="121" t="e">
        <f t="shared" si="117"/>
        <v>#DIV/0!</v>
      </c>
      <c r="X346" s="121" t="e">
        <f t="shared" si="118"/>
        <v>#DIV/0!</v>
      </c>
      <c r="Y346" s="121"/>
    </row>
    <row r="347" spans="1:25" ht="12.75">
      <c r="A347" s="309" t="s">
        <v>564</v>
      </c>
      <c r="I347" s="1">
        <v>451</v>
      </c>
      <c r="J347" s="24">
        <v>4213</v>
      </c>
      <c r="K347" s="24" t="s">
        <v>412</v>
      </c>
      <c r="L347" s="24"/>
      <c r="M347" s="25"/>
      <c r="N347" s="28">
        <v>0</v>
      </c>
      <c r="O347" s="28">
        <v>250000</v>
      </c>
      <c r="P347" s="28">
        <v>0</v>
      </c>
      <c r="Q347" s="123">
        <v>250000</v>
      </c>
      <c r="R347" s="651">
        <v>34350</v>
      </c>
      <c r="S347" s="648">
        <v>0</v>
      </c>
      <c r="T347" s="649">
        <v>0</v>
      </c>
      <c r="U347" s="565">
        <v>0</v>
      </c>
      <c r="V347" s="444" t="e">
        <f t="shared" si="113"/>
        <v>#DIV/0!</v>
      </c>
      <c r="W347" s="121">
        <f t="shared" si="117"/>
        <v>0</v>
      </c>
      <c r="X347" s="121" t="e">
        <f t="shared" si="118"/>
        <v>#DIV/0!</v>
      </c>
      <c r="Y347" s="121"/>
    </row>
    <row r="348" spans="1:25" ht="12.75" hidden="1">
      <c r="A348" s="309" t="s">
        <v>564</v>
      </c>
      <c r="I348" s="1">
        <v>451</v>
      </c>
      <c r="J348" s="24">
        <v>4213</v>
      </c>
      <c r="K348" s="24" t="s">
        <v>413</v>
      </c>
      <c r="L348" s="24"/>
      <c r="M348" s="25"/>
      <c r="N348" s="28">
        <v>0</v>
      </c>
      <c r="O348" s="28">
        <v>250000</v>
      </c>
      <c r="P348" s="28">
        <v>0</v>
      </c>
      <c r="Q348" s="123">
        <v>250000</v>
      </c>
      <c r="R348" s="651">
        <v>0</v>
      </c>
      <c r="S348" s="648">
        <v>0</v>
      </c>
      <c r="T348" s="649">
        <v>0</v>
      </c>
      <c r="U348" s="565">
        <v>0</v>
      </c>
      <c r="V348" s="444" t="e">
        <f t="shared" si="113"/>
        <v>#DIV/0!</v>
      </c>
      <c r="W348" s="121">
        <f t="shared" si="117"/>
        <v>0</v>
      </c>
      <c r="X348" s="121" t="e">
        <f t="shared" si="118"/>
        <v>#DIV/0!</v>
      </c>
      <c r="Y348" s="121"/>
    </row>
    <row r="349" spans="1:25" ht="12.75" hidden="1">
      <c r="A349" s="309" t="s">
        <v>564</v>
      </c>
      <c r="I349" s="1">
        <v>451</v>
      </c>
      <c r="J349" s="24">
        <v>4213</v>
      </c>
      <c r="K349" s="24" t="s">
        <v>415</v>
      </c>
      <c r="L349" s="24"/>
      <c r="M349" s="25"/>
      <c r="N349" s="28">
        <v>0</v>
      </c>
      <c r="O349" s="28">
        <v>0</v>
      </c>
      <c r="P349" s="28">
        <v>0</v>
      </c>
      <c r="Q349" s="123">
        <v>400000</v>
      </c>
      <c r="R349" s="651">
        <v>0</v>
      </c>
      <c r="S349" s="648">
        <v>0</v>
      </c>
      <c r="T349" s="649">
        <v>0</v>
      </c>
      <c r="U349" s="565">
        <v>0</v>
      </c>
      <c r="V349" s="444" t="e">
        <f t="shared" si="113"/>
        <v>#DIV/0!</v>
      </c>
      <c r="W349" s="121" t="e">
        <f t="shared" si="117"/>
        <v>#DIV/0!</v>
      </c>
      <c r="X349" s="121" t="e">
        <f t="shared" si="118"/>
        <v>#DIV/0!</v>
      </c>
      <c r="Y349" s="121"/>
    </row>
    <row r="350" spans="1:25" ht="13.5" thickBot="1">
      <c r="A350" s="309" t="s">
        <v>564</v>
      </c>
      <c r="I350" s="1">
        <v>451</v>
      </c>
      <c r="J350" s="24">
        <v>4213</v>
      </c>
      <c r="K350" s="24" t="s">
        <v>427</v>
      </c>
      <c r="L350" s="24"/>
      <c r="M350" s="25"/>
      <c r="N350" s="28">
        <v>0</v>
      </c>
      <c r="O350" s="28">
        <v>150000</v>
      </c>
      <c r="P350" s="28">
        <v>0</v>
      </c>
      <c r="Q350" s="123">
        <v>0</v>
      </c>
      <c r="R350" s="651">
        <v>0</v>
      </c>
      <c r="S350" s="648">
        <v>20000</v>
      </c>
      <c r="T350" s="649">
        <v>20000</v>
      </c>
      <c r="U350" s="565">
        <v>0</v>
      </c>
      <c r="V350" s="444">
        <f t="shared" si="113"/>
        <v>0</v>
      </c>
      <c r="W350" s="121">
        <f t="shared" si="117"/>
        <v>0</v>
      </c>
      <c r="X350" s="121" t="e">
        <f t="shared" si="118"/>
        <v>#DIV/0!</v>
      </c>
      <c r="Y350" s="121"/>
    </row>
    <row r="351" spans="1:25" ht="13.5" hidden="1" thickBot="1">
      <c r="A351" s="309" t="s">
        <v>564</v>
      </c>
      <c r="C351" s="1">
        <v>2</v>
      </c>
      <c r="E351" s="1">
        <v>4</v>
      </c>
      <c r="I351" s="1">
        <v>451</v>
      </c>
      <c r="J351" s="24">
        <v>4213</v>
      </c>
      <c r="K351" s="24" t="s">
        <v>396</v>
      </c>
      <c r="L351" s="24"/>
      <c r="M351" s="25"/>
      <c r="N351" s="28">
        <v>0</v>
      </c>
      <c r="O351" s="28">
        <v>0</v>
      </c>
      <c r="P351" s="28">
        <v>0</v>
      </c>
      <c r="Q351" s="123">
        <v>0</v>
      </c>
      <c r="R351" s="651">
        <v>0</v>
      </c>
      <c r="S351" s="648">
        <v>0</v>
      </c>
      <c r="T351" s="649">
        <v>0</v>
      </c>
      <c r="U351" s="565">
        <v>0</v>
      </c>
      <c r="V351" s="444" t="e">
        <f t="shared" si="113"/>
        <v>#DIV/0!</v>
      </c>
      <c r="W351" s="121" t="e">
        <f t="shared" si="117"/>
        <v>#DIV/0!</v>
      </c>
      <c r="X351" s="121" t="e">
        <f t="shared" si="118"/>
        <v>#DIV/0!</v>
      </c>
      <c r="Y351" s="121"/>
    </row>
    <row r="352" spans="1:25" ht="13.5" hidden="1" thickBot="1">
      <c r="A352" s="309" t="s">
        <v>564</v>
      </c>
      <c r="C352" s="1">
        <v>2</v>
      </c>
      <c r="E352" s="1">
        <v>4</v>
      </c>
      <c r="I352" s="1">
        <v>451</v>
      </c>
      <c r="J352" s="24">
        <v>4213</v>
      </c>
      <c r="K352" s="24" t="s">
        <v>397</v>
      </c>
      <c r="L352" s="24"/>
      <c r="M352" s="25"/>
      <c r="N352" s="28">
        <v>0</v>
      </c>
      <c r="O352" s="28">
        <v>0</v>
      </c>
      <c r="P352" s="28">
        <v>0</v>
      </c>
      <c r="Q352" s="123">
        <v>80000</v>
      </c>
      <c r="R352" s="651">
        <v>0</v>
      </c>
      <c r="S352" s="648">
        <v>0</v>
      </c>
      <c r="T352" s="649">
        <v>0</v>
      </c>
      <c r="U352" s="565">
        <v>0</v>
      </c>
      <c r="V352" s="444" t="e">
        <f t="shared" si="113"/>
        <v>#DIV/0!</v>
      </c>
      <c r="W352" s="121" t="e">
        <f t="shared" si="117"/>
        <v>#DIV/0!</v>
      </c>
      <c r="X352" s="121" t="e">
        <f t="shared" si="118"/>
        <v>#DIV/0!</v>
      </c>
      <c r="Y352" s="121"/>
    </row>
    <row r="353" spans="1:25" ht="13.5" hidden="1" thickBot="1">
      <c r="A353" s="309" t="s">
        <v>564</v>
      </c>
      <c r="E353" s="1">
        <v>4</v>
      </c>
      <c r="G353" s="1">
        <v>6</v>
      </c>
      <c r="I353" s="1">
        <v>451</v>
      </c>
      <c r="J353" s="24">
        <v>4213</v>
      </c>
      <c r="K353" s="24" t="s">
        <v>270</v>
      </c>
      <c r="L353" s="24"/>
      <c r="M353" s="25">
        <v>0</v>
      </c>
      <c r="N353" s="28">
        <v>0</v>
      </c>
      <c r="O353" s="28">
        <v>0</v>
      </c>
      <c r="P353" s="28">
        <v>0</v>
      </c>
      <c r="Q353" s="123">
        <v>0</v>
      </c>
      <c r="R353" s="651">
        <v>0</v>
      </c>
      <c r="S353" s="648">
        <v>0</v>
      </c>
      <c r="T353" s="649">
        <v>0</v>
      </c>
      <c r="U353" s="565">
        <v>0</v>
      </c>
      <c r="V353" s="444" t="e">
        <f t="shared" si="113"/>
        <v>#DIV/0!</v>
      </c>
      <c r="W353" s="121" t="e">
        <f t="shared" si="117"/>
        <v>#DIV/0!</v>
      </c>
      <c r="X353" s="121" t="e">
        <f t="shared" si="118"/>
        <v>#DIV/0!</v>
      </c>
      <c r="Y353" s="121" t="e">
        <f>S353/Q353*100</f>
        <v>#DIV/0!</v>
      </c>
    </row>
    <row r="354" spans="1:25" ht="13.5" hidden="1" thickBot="1">
      <c r="A354" s="309" t="s">
        <v>564</v>
      </c>
      <c r="E354" s="1">
        <v>4</v>
      </c>
      <c r="G354" s="1">
        <v>6</v>
      </c>
      <c r="I354" s="1">
        <v>451</v>
      </c>
      <c r="J354" s="24">
        <v>4213</v>
      </c>
      <c r="K354" s="24" t="s">
        <v>244</v>
      </c>
      <c r="L354" s="24"/>
      <c r="M354" s="25">
        <v>0</v>
      </c>
      <c r="N354" s="28">
        <v>0</v>
      </c>
      <c r="O354" s="28">
        <v>0</v>
      </c>
      <c r="P354" s="28">
        <v>0</v>
      </c>
      <c r="Q354" s="123">
        <v>0</v>
      </c>
      <c r="R354" s="651">
        <v>0</v>
      </c>
      <c r="S354" s="648">
        <v>0</v>
      </c>
      <c r="T354" s="649">
        <v>0</v>
      </c>
      <c r="U354" s="565">
        <v>0</v>
      </c>
      <c r="V354" s="444" t="e">
        <f t="shared" si="113"/>
        <v>#DIV/0!</v>
      </c>
      <c r="W354" s="121" t="e">
        <f t="shared" si="117"/>
        <v>#DIV/0!</v>
      </c>
      <c r="X354" s="121" t="e">
        <f t="shared" si="118"/>
        <v>#DIV/0!</v>
      </c>
      <c r="Y354" s="121" t="e">
        <f>S354/Q354*100</f>
        <v>#DIV/0!</v>
      </c>
    </row>
    <row r="355" spans="1:25" ht="13.5" hidden="1" thickBot="1">
      <c r="A355" s="309" t="s">
        <v>564</v>
      </c>
      <c r="E355" s="1">
        <v>4</v>
      </c>
      <c r="G355" s="1">
        <v>6</v>
      </c>
      <c r="I355" s="1">
        <v>451</v>
      </c>
      <c r="J355" s="24">
        <v>4213</v>
      </c>
      <c r="K355" s="24" t="s">
        <v>300</v>
      </c>
      <c r="L355" s="24"/>
      <c r="M355" s="25">
        <v>0</v>
      </c>
      <c r="N355" s="28">
        <v>0</v>
      </c>
      <c r="O355" s="28">
        <v>0</v>
      </c>
      <c r="P355" s="28">
        <v>0</v>
      </c>
      <c r="Q355" s="123">
        <v>0</v>
      </c>
      <c r="R355" s="651">
        <v>0</v>
      </c>
      <c r="S355" s="648">
        <v>0</v>
      </c>
      <c r="T355" s="649">
        <v>0</v>
      </c>
      <c r="U355" s="565">
        <v>0</v>
      </c>
      <c r="V355" s="444" t="e">
        <f t="shared" si="113"/>
        <v>#DIV/0!</v>
      </c>
      <c r="W355" s="121" t="e">
        <f t="shared" si="117"/>
        <v>#DIV/0!</v>
      </c>
      <c r="X355" s="121" t="e">
        <f t="shared" si="118"/>
        <v>#DIV/0!</v>
      </c>
      <c r="Y355" s="121" t="e">
        <f>S355/Q355*100</f>
        <v>#DIV/0!</v>
      </c>
    </row>
    <row r="356" spans="1:25" ht="13.5" hidden="1" thickBot="1">
      <c r="A356" s="309" t="s">
        <v>564</v>
      </c>
      <c r="C356" s="1">
        <v>2</v>
      </c>
      <c r="I356" s="1">
        <v>451</v>
      </c>
      <c r="J356" s="24">
        <v>4213</v>
      </c>
      <c r="K356" s="24" t="s">
        <v>319</v>
      </c>
      <c r="L356" s="24"/>
      <c r="M356" s="25"/>
      <c r="N356" s="28">
        <v>0</v>
      </c>
      <c r="O356" s="28">
        <v>0</v>
      </c>
      <c r="P356" s="28">
        <v>0</v>
      </c>
      <c r="Q356" s="123">
        <v>0</v>
      </c>
      <c r="R356" s="651">
        <v>0</v>
      </c>
      <c r="S356" s="648">
        <v>0</v>
      </c>
      <c r="T356" s="649">
        <v>0</v>
      </c>
      <c r="U356" s="565">
        <v>0</v>
      </c>
      <c r="V356" s="444" t="e">
        <f t="shared" si="113"/>
        <v>#DIV/0!</v>
      </c>
      <c r="W356" s="121" t="e">
        <f t="shared" si="117"/>
        <v>#DIV/0!</v>
      </c>
      <c r="X356" s="121" t="e">
        <f t="shared" si="118"/>
        <v>#DIV/0!</v>
      </c>
      <c r="Y356" s="121" t="e">
        <f>S356/Q356*100</f>
        <v>#DIV/0!</v>
      </c>
    </row>
    <row r="357" spans="1:25" ht="13.5" hidden="1" thickBot="1">
      <c r="A357" s="309" t="s">
        <v>564</v>
      </c>
      <c r="J357" s="24">
        <v>4221</v>
      </c>
      <c r="K357" s="24" t="s">
        <v>392</v>
      </c>
      <c r="L357" s="24"/>
      <c r="M357" s="25"/>
      <c r="N357" s="28">
        <v>0</v>
      </c>
      <c r="O357" s="28">
        <v>0</v>
      </c>
      <c r="P357" s="28">
        <v>0</v>
      </c>
      <c r="Q357" s="123">
        <v>0</v>
      </c>
      <c r="R357" s="651">
        <v>0</v>
      </c>
      <c r="S357" s="648">
        <v>0</v>
      </c>
      <c r="T357" s="649">
        <v>0</v>
      </c>
      <c r="U357" s="565">
        <v>0</v>
      </c>
      <c r="V357" s="444" t="e">
        <f t="shared" si="113"/>
        <v>#DIV/0!</v>
      </c>
      <c r="W357" s="121" t="e">
        <f t="shared" si="117"/>
        <v>#DIV/0!</v>
      </c>
      <c r="X357" s="121" t="e">
        <f t="shared" si="118"/>
        <v>#DIV/0!</v>
      </c>
      <c r="Y357" s="121" t="e">
        <f>S357/Q357*100</f>
        <v>#DIV/0!</v>
      </c>
    </row>
    <row r="358" spans="1:25" ht="13.5" hidden="1" thickBot="1">
      <c r="A358" s="309" t="s">
        <v>564</v>
      </c>
      <c r="E358" s="1">
        <v>4</v>
      </c>
      <c r="I358" s="1">
        <v>451</v>
      </c>
      <c r="J358" s="24">
        <v>4227</v>
      </c>
      <c r="K358" s="24" t="s">
        <v>391</v>
      </c>
      <c r="L358" s="24"/>
      <c r="M358" s="25"/>
      <c r="N358" s="28">
        <v>0</v>
      </c>
      <c r="O358" s="28">
        <v>0</v>
      </c>
      <c r="P358" s="28">
        <v>0</v>
      </c>
      <c r="Q358" s="123">
        <v>20000</v>
      </c>
      <c r="R358" s="651">
        <v>0</v>
      </c>
      <c r="S358" s="648">
        <v>0</v>
      </c>
      <c r="T358" s="649">
        <v>0</v>
      </c>
      <c r="U358" s="565">
        <v>0</v>
      </c>
      <c r="V358" s="444" t="e">
        <f t="shared" si="113"/>
        <v>#DIV/0!</v>
      </c>
      <c r="W358" s="121"/>
      <c r="X358" s="121"/>
      <c r="Y358" s="121"/>
    </row>
    <row r="359" spans="1:25" ht="13.5" hidden="1" thickBot="1">
      <c r="A359" s="56"/>
      <c r="J359" s="62">
        <v>426</v>
      </c>
      <c r="K359" s="62" t="s">
        <v>95</v>
      </c>
      <c r="L359" s="62"/>
      <c r="M359" s="25">
        <v>0</v>
      </c>
      <c r="N359" s="28">
        <v>0</v>
      </c>
      <c r="O359" s="28">
        <v>0</v>
      </c>
      <c r="P359" s="28">
        <v>0</v>
      </c>
      <c r="Q359" s="123">
        <v>0</v>
      </c>
      <c r="R359" s="651">
        <v>0</v>
      </c>
      <c r="S359" s="648">
        <v>0</v>
      </c>
      <c r="T359" s="649">
        <v>0</v>
      </c>
      <c r="U359" s="565">
        <v>0</v>
      </c>
      <c r="V359" s="437">
        <v>0</v>
      </c>
      <c r="W359" s="121" t="e">
        <f>P359/O359*100</f>
        <v>#DIV/0!</v>
      </c>
      <c r="X359" s="121" t="e">
        <f>Q359/P359*100</f>
        <v>#DIV/0!</v>
      </c>
      <c r="Y359" s="121" t="e">
        <f>S359/Q359*100</f>
        <v>#DIV/0!</v>
      </c>
    </row>
    <row r="360" spans="10:25" ht="12.75">
      <c r="J360" s="158"/>
      <c r="K360" s="158" t="s">
        <v>253</v>
      </c>
      <c r="L360" s="158"/>
      <c r="M360" s="159">
        <f aca="true" t="shared" si="119" ref="M360:S360">M324</f>
        <v>0</v>
      </c>
      <c r="N360" s="160">
        <f t="shared" si="119"/>
        <v>148103</v>
      </c>
      <c r="O360" s="160">
        <f t="shared" si="119"/>
        <v>870000</v>
      </c>
      <c r="P360" s="160">
        <f t="shared" si="119"/>
        <v>26300</v>
      </c>
      <c r="Q360" s="160">
        <f>Q324</f>
        <v>1930000</v>
      </c>
      <c r="R360" s="725">
        <f>R324</f>
        <v>40650</v>
      </c>
      <c r="S360" s="725">
        <f t="shared" si="119"/>
        <v>490000</v>
      </c>
      <c r="T360" s="726">
        <f>T324</f>
        <v>490000</v>
      </c>
      <c r="U360" s="252">
        <f>U324</f>
        <v>12687</v>
      </c>
      <c r="V360" s="455">
        <f>U360/S360</f>
        <v>0.025891836734693877</v>
      </c>
      <c r="W360" s="161"/>
      <c r="X360" s="161"/>
      <c r="Y360" s="161"/>
    </row>
    <row r="361" spans="10:25" ht="12.75">
      <c r="J361" s="130"/>
      <c r="K361" s="130"/>
      <c r="L361" s="130"/>
      <c r="M361" s="102"/>
      <c r="N361" s="136"/>
      <c r="O361" s="136"/>
      <c r="P361" s="136"/>
      <c r="Q361" s="136"/>
      <c r="R361" s="727"/>
      <c r="S361" s="727"/>
      <c r="T361" s="728"/>
      <c r="U361" s="243"/>
      <c r="V361" s="188"/>
      <c r="W361" s="237"/>
      <c r="X361" s="237"/>
      <c r="Y361" s="237"/>
    </row>
    <row r="362" spans="1:25" s="332" customFormat="1" ht="12.75">
      <c r="A362" s="309" t="s">
        <v>565</v>
      </c>
      <c r="B362" s="312"/>
      <c r="C362" s="312"/>
      <c r="D362" s="312"/>
      <c r="E362" s="312"/>
      <c r="F362" s="312"/>
      <c r="G362" s="312"/>
      <c r="H362" s="312"/>
      <c r="I362" s="312">
        <v>630</v>
      </c>
      <c r="J362" s="312" t="s">
        <v>149</v>
      </c>
      <c r="K362" s="312" t="s">
        <v>534</v>
      </c>
      <c r="L362" s="312"/>
      <c r="M362" s="329"/>
      <c r="N362" s="329"/>
      <c r="O362" s="329"/>
      <c r="P362" s="329"/>
      <c r="Q362" s="330"/>
      <c r="R362" s="747"/>
      <c r="S362" s="667"/>
      <c r="T362" s="667"/>
      <c r="U362" s="580"/>
      <c r="V362" s="464"/>
      <c r="W362" s="331"/>
      <c r="X362" s="331"/>
      <c r="Y362" s="331"/>
    </row>
    <row r="363" spans="1:25" ht="12.75">
      <c r="A363" s="309" t="s">
        <v>565</v>
      </c>
      <c r="I363" s="1">
        <v>630</v>
      </c>
      <c r="J363" s="63">
        <v>4</v>
      </c>
      <c r="K363" s="63" t="s">
        <v>9</v>
      </c>
      <c r="L363" s="63"/>
      <c r="M363" s="75">
        <f aca="true" t="shared" si="120" ref="M363:U363">M364</f>
        <v>0</v>
      </c>
      <c r="N363" s="74">
        <f>N364</f>
        <v>0</v>
      </c>
      <c r="O363" s="74">
        <f t="shared" si="120"/>
        <v>0</v>
      </c>
      <c r="P363" s="74">
        <f>P364</f>
        <v>0</v>
      </c>
      <c r="Q363" s="119">
        <f>Q364</f>
        <v>400000</v>
      </c>
      <c r="R363" s="650">
        <f t="shared" si="120"/>
        <v>0</v>
      </c>
      <c r="S363" s="648">
        <f t="shared" si="120"/>
        <v>50000</v>
      </c>
      <c r="T363" s="649">
        <f t="shared" si="120"/>
        <v>50000</v>
      </c>
      <c r="U363" s="238">
        <f t="shared" si="120"/>
        <v>0</v>
      </c>
      <c r="V363" s="444">
        <f>U363/S363</f>
        <v>0</v>
      </c>
      <c r="W363" s="121" t="e">
        <f aca="true" t="shared" si="121" ref="W363:X366">P363/O363*100</f>
        <v>#DIV/0!</v>
      </c>
      <c r="X363" s="121" t="e">
        <f t="shared" si="121"/>
        <v>#DIV/0!</v>
      </c>
      <c r="Y363" s="121">
        <f>S363/Q363*100</f>
        <v>12.5</v>
      </c>
    </row>
    <row r="364" spans="1:25" ht="12.75">
      <c r="A364" s="309" t="s">
        <v>565</v>
      </c>
      <c r="I364" s="1">
        <v>630</v>
      </c>
      <c r="J364" s="24">
        <v>42</v>
      </c>
      <c r="K364" s="24" t="s">
        <v>93</v>
      </c>
      <c r="L364" s="24"/>
      <c r="M364" s="25">
        <f>M365+M366+M368+M372</f>
        <v>0</v>
      </c>
      <c r="N364" s="28">
        <f>N365+N366+N368+N370+N371+N372</f>
        <v>0</v>
      </c>
      <c r="O364" s="123">
        <f>O365+O366+O368+O372+O370+O371+O369</f>
        <v>0</v>
      </c>
      <c r="P364" s="123">
        <f>P365+P366+P368+P372+P370+P371+P369</f>
        <v>0</v>
      </c>
      <c r="Q364" s="123">
        <f>Q365+Q366+Q368+Q372+Q370+Q371+Q369</f>
        <v>400000</v>
      </c>
      <c r="R364" s="651">
        <f>R365+R366+R368+R372+R370+R371+R369+R367</f>
        <v>0</v>
      </c>
      <c r="S364" s="650">
        <f>S365+S366+S368+S372+S370+S371+S369+S367</f>
        <v>50000</v>
      </c>
      <c r="T364" s="651">
        <f>T365+T366+T368+T372+T370+T371+T369+T367</f>
        <v>50000</v>
      </c>
      <c r="U364" s="565">
        <f>U365+U366+U368+U372+U370+U371+U369</f>
        <v>0</v>
      </c>
      <c r="V364" s="444">
        <f aca="true" t="shared" si="122" ref="V364:V371">U364/S364</f>
        <v>0</v>
      </c>
      <c r="W364" s="121" t="e">
        <f t="shared" si="121"/>
        <v>#DIV/0!</v>
      </c>
      <c r="X364" s="121" t="e">
        <f t="shared" si="121"/>
        <v>#DIV/0!</v>
      </c>
      <c r="Y364" s="121">
        <f>S364/Q364*100</f>
        <v>12.5</v>
      </c>
    </row>
    <row r="365" spans="1:25" ht="13.5" thickBot="1">
      <c r="A365" s="309" t="s">
        <v>565</v>
      </c>
      <c r="E365" s="1">
        <v>4</v>
      </c>
      <c r="G365" s="1">
        <v>6</v>
      </c>
      <c r="I365" s="1">
        <v>630</v>
      </c>
      <c r="J365" s="24">
        <v>4214</v>
      </c>
      <c r="K365" s="24" t="s">
        <v>488</v>
      </c>
      <c r="L365" s="24"/>
      <c r="M365" s="25">
        <v>0</v>
      </c>
      <c r="N365" s="28">
        <v>0</v>
      </c>
      <c r="O365" s="28">
        <v>0</v>
      </c>
      <c r="P365" s="28">
        <v>0</v>
      </c>
      <c r="Q365" s="123">
        <v>0</v>
      </c>
      <c r="R365" s="651">
        <v>0</v>
      </c>
      <c r="S365" s="648">
        <v>50000</v>
      </c>
      <c r="T365" s="649">
        <v>50000</v>
      </c>
      <c r="U365" s="565">
        <v>0</v>
      </c>
      <c r="V365" s="444">
        <f t="shared" si="122"/>
        <v>0</v>
      </c>
      <c r="W365" s="121" t="e">
        <f t="shared" si="121"/>
        <v>#DIV/0!</v>
      </c>
      <c r="X365" s="121" t="e">
        <f t="shared" si="121"/>
        <v>#DIV/0!</v>
      </c>
      <c r="Y365" s="121" t="e">
        <f>S365/Q365*100</f>
        <v>#DIV/0!</v>
      </c>
    </row>
    <row r="366" spans="1:25" ht="13.5" hidden="1" thickBot="1">
      <c r="A366" s="309" t="s">
        <v>565</v>
      </c>
      <c r="E366" s="1">
        <v>4</v>
      </c>
      <c r="G366" s="1">
        <v>6</v>
      </c>
      <c r="I366" s="1">
        <v>630</v>
      </c>
      <c r="J366" s="24">
        <v>4214</v>
      </c>
      <c r="K366" s="24" t="s">
        <v>245</v>
      </c>
      <c r="L366" s="24"/>
      <c r="M366" s="25">
        <v>0</v>
      </c>
      <c r="N366" s="28">
        <v>0</v>
      </c>
      <c r="O366" s="28">
        <v>0</v>
      </c>
      <c r="P366" s="28">
        <v>0</v>
      </c>
      <c r="Q366" s="123">
        <v>0</v>
      </c>
      <c r="R366" s="651">
        <v>0</v>
      </c>
      <c r="S366" s="648">
        <v>0</v>
      </c>
      <c r="T366" s="649">
        <v>0</v>
      </c>
      <c r="U366" s="565">
        <v>0</v>
      </c>
      <c r="V366" s="444" t="e">
        <f t="shared" si="122"/>
        <v>#DIV/0!</v>
      </c>
      <c r="W366" s="121" t="e">
        <f t="shared" si="121"/>
        <v>#DIV/0!</v>
      </c>
      <c r="X366" s="121" t="e">
        <f t="shared" si="121"/>
        <v>#DIV/0!</v>
      </c>
      <c r="Y366" s="121" t="e">
        <f>S366/Q366*100</f>
        <v>#DIV/0!</v>
      </c>
    </row>
    <row r="367" spans="1:25" ht="13.5" hidden="1" thickBot="1">
      <c r="A367" s="309" t="s">
        <v>565</v>
      </c>
      <c r="J367" s="24">
        <v>4214</v>
      </c>
      <c r="K367" s="24" t="s">
        <v>416</v>
      </c>
      <c r="L367" s="24"/>
      <c r="M367" s="25"/>
      <c r="N367" s="28">
        <v>0</v>
      </c>
      <c r="O367" s="28">
        <v>0</v>
      </c>
      <c r="P367" s="28">
        <v>0</v>
      </c>
      <c r="Q367" s="123">
        <v>0</v>
      </c>
      <c r="R367" s="651">
        <v>0</v>
      </c>
      <c r="S367" s="648">
        <v>0</v>
      </c>
      <c r="T367" s="649">
        <v>0</v>
      </c>
      <c r="U367" s="565">
        <v>0</v>
      </c>
      <c r="V367" s="444" t="e">
        <f t="shared" si="122"/>
        <v>#DIV/0!</v>
      </c>
      <c r="W367" s="121"/>
      <c r="X367" s="121"/>
      <c r="Y367" s="121"/>
    </row>
    <row r="368" spans="1:25" ht="13.5" hidden="1" thickBot="1">
      <c r="A368" s="309" t="s">
        <v>565</v>
      </c>
      <c r="E368" s="1">
        <v>4</v>
      </c>
      <c r="G368" s="1">
        <v>6</v>
      </c>
      <c r="I368" s="1">
        <v>630</v>
      </c>
      <c r="J368" s="24">
        <v>4214</v>
      </c>
      <c r="K368" s="24" t="s">
        <v>389</v>
      </c>
      <c r="L368" s="24"/>
      <c r="M368" s="25">
        <v>0</v>
      </c>
      <c r="N368" s="28">
        <v>0</v>
      </c>
      <c r="O368" s="28">
        <v>0</v>
      </c>
      <c r="P368" s="28">
        <v>0</v>
      </c>
      <c r="Q368" s="123">
        <v>0</v>
      </c>
      <c r="R368" s="651">
        <v>0</v>
      </c>
      <c r="S368" s="648">
        <v>0</v>
      </c>
      <c r="T368" s="649">
        <v>0</v>
      </c>
      <c r="U368" s="565">
        <v>0</v>
      </c>
      <c r="V368" s="444" t="e">
        <f t="shared" si="122"/>
        <v>#DIV/0!</v>
      </c>
      <c r="W368" s="121" t="e">
        <f aca="true" t="shared" si="123" ref="W368:X371">P368/O368*100</f>
        <v>#DIV/0!</v>
      </c>
      <c r="X368" s="121" t="e">
        <f t="shared" si="123"/>
        <v>#DIV/0!</v>
      </c>
      <c r="Y368" s="121" t="e">
        <f>S368/Q368*100</f>
        <v>#DIV/0!</v>
      </c>
    </row>
    <row r="369" spans="1:25" ht="13.5" hidden="1" thickBot="1">
      <c r="A369" s="309" t="s">
        <v>565</v>
      </c>
      <c r="I369" s="1">
        <v>630</v>
      </c>
      <c r="J369" s="24">
        <v>4214</v>
      </c>
      <c r="K369" s="24" t="s">
        <v>405</v>
      </c>
      <c r="L369" s="24"/>
      <c r="M369" s="25"/>
      <c r="N369" s="28">
        <v>0</v>
      </c>
      <c r="O369" s="28">
        <v>0</v>
      </c>
      <c r="P369" s="28">
        <v>0</v>
      </c>
      <c r="Q369" s="123">
        <v>0</v>
      </c>
      <c r="R369" s="651">
        <v>0</v>
      </c>
      <c r="S369" s="648">
        <v>0</v>
      </c>
      <c r="T369" s="649">
        <v>0</v>
      </c>
      <c r="U369" s="565">
        <v>0</v>
      </c>
      <c r="V369" s="444" t="e">
        <f t="shared" si="122"/>
        <v>#DIV/0!</v>
      </c>
      <c r="W369" s="121" t="e">
        <f t="shared" si="123"/>
        <v>#DIV/0!</v>
      </c>
      <c r="X369" s="121" t="e">
        <f t="shared" si="123"/>
        <v>#DIV/0!</v>
      </c>
      <c r="Y369" s="121" t="e">
        <f>S369/Q369*100</f>
        <v>#DIV/0!</v>
      </c>
    </row>
    <row r="370" spans="1:25" ht="13.5" hidden="1" thickBot="1">
      <c r="A370" s="309" t="s">
        <v>565</v>
      </c>
      <c r="E370" s="1">
        <v>4</v>
      </c>
      <c r="G370" s="1">
        <v>6</v>
      </c>
      <c r="I370" s="1">
        <v>630</v>
      </c>
      <c r="J370" s="24">
        <v>4214</v>
      </c>
      <c r="K370" s="24" t="s">
        <v>476</v>
      </c>
      <c r="L370" s="24"/>
      <c r="M370" s="25">
        <v>0</v>
      </c>
      <c r="N370" s="28">
        <v>0</v>
      </c>
      <c r="O370" s="28">
        <v>0</v>
      </c>
      <c r="P370" s="28">
        <v>0</v>
      </c>
      <c r="Q370" s="123">
        <v>0</v>
      </c>
      <c r="R370" s="651">
        <v>0</v>
      </c>
      <c r="S370" s="648">
        <v>0</v>
      </c>
      <c r="T370" s="649">
        <v>0</v>
      </c>
      <c r="U370" s="565">
        <v>0</v>
      </c>
      <c r="V370" s="444" t="e">
        <f t="shared" si="122"/>
        <v>#DIV/0!</v>
      </c>
      <c r="W370" s="121" t="e">
        <f t="shared" si="123"/>
        <v>#DIV/0!</v>
      </c>
      <c r="X370" s="121" t="e">
        <f t="shared" si="123"/>
        <v>#DIV/0!</v>
      </c>
      <c r="Y370" s="121" t="e">
        <f>S370/Q370*100</f>
        <v>#DIV/0!</v>
      </c>
    </row>
    <row r="371" spans="1:25" ht="13.5" hidden="1" thickBot="1">
      <c r="A371" s="309" t="s">
        <v>565</v>
      </c>
      <c r="E371" s="1">
        <v>4</v>
      </c>
      <c r="G371" s="1">
        <v>6</v>
      </c>
      <c r="I371" s="1">
        <v>630</v>
      </c>
      <c r="J371" s="51">
        <v>4214</v>
      </c>
      <c r="K371" s="24" t="s">
        <v>456</v>
      </c>
      <c r="L371" s="57"/>
      <c r="M371" s="52">
        <v>0</v>
      </c>
      <c r="N371" s="55">
        <v>0</v>
      </c>
      <c r="O371" s="55">
        <v>0</v>
      </c>
      <c r="P371" s="55">
        <v>0</v>
      </c>
      <c r="Q371" s="123">
        <v>400000</v>
      </c>
      <c r="R371" s="746">
        <v>0</v>
      </c>
      <c r="S371" s="656">
        <v>0</v>
      </c>
      <c r="T371" s="657">
        <v>0</v>
      </c>
      <c r="U371" s="565">
        <v>0</v>
      </c>
      <c r="V371" s="444" t="e">
        <f t="shared" si="122"/>
        <v>#DIV/0!</v>
      </c>
      <c r="W371" s="121" t="e">
        <f t="shared" si="123"/>
        <v>#DIV/0!</v>
      </c>
      <c r="X371" s="121" t="e">
        <f t="shared" si="123"/>
        <v>#DIV/0!</v>
      </c>
      <c r="Y371" s="121">
        <f>S371/Q371*100</f>
        <v>0</v>
      </c>
    </row>
    <row r="372" spans="1:25" ht="13.5" hidden="1" thickBot="1">
      <c r="A372" s="56" t="s">
        <v>320</v>
      </c>
      <c r="I372" s="1">
        <v>630</v>
      </c>
      <c r="J372" s="62">
        <v>426</v>
      </c>
      <c r="K372" s="193" t="s">
        <v>95</v>
      </c>
      <c r="L372" s="62"/>
      <c r="M372" s="25">
        <v>0</v>
      </c>
      <c r="N372" s="28">
        <v>0</v>
      </c>
      <c r="O372" s="28">
        <v>0</v>
      </c>
      <c r="P372" s="28">
        <v>0</v>
      </c>
      <c r="Q372" s="123">
        <v>0</v>
      </c>
      <c r="R372" s="651">
        <v>0</v>
      </c>
      <c r="S372" s="648">
        <v>0</v>
      </c>
      <c r="T372" s="649">
        <v>0</v>
      </c>
      <c r="U372" s="565">
        <v>0</v>
      </c>
      <c r="V372" s="437">
        <v>0</v>
      </c>
      <c r="W372" s="121">
        <v>0</v>
      </c>
      <c r="X372" s="121">
        <v>0</v>
      </c>
      <c r="Y372" s="121">
        <v>0</v>
      </c>
    </row>
    <row r="373" spans="10:25" ht="12.75">
      <c r="J373" s="158"/>
      <c r="K373" s="158" t="s">
        <v>253</v>
      </c>
      <c r="L373" s="158"/>
      <c r="M373" s="159">
        <f aca="true" t="shared" si="124" ref="M373:S373">M363</f>
        <v>0</v>
      </c>
      <c r="N373" s="159">
        <f>N363</f>
        <v>0</v>
      </c>
      <c r="O373" s="159">
        <f t="shared" si="124"/>
        <v>0</v>
      </c>
      <c r="P373" s="159">
        <f t="shared" si="124"/>
        <v>0</v>
      </c>
      <c r="Q373" s="160">
        <f>Q363</f>
        <v>400000</v>
      </c>
      <c r="R373" s="725">
        <f>R363</f>
        <v>0</v>
      </c>
      <c r="S373" s="701">
        <f t="shared" si="124"/>
        <v>50000</v>
      </c>
      <c r="T373" s="702">
        <f>T363</f>
        <v>50000</v>
      </c>
      <c r="U373" s="252">
        <f>U363</f>
        <v>0</v>
      </c>
      <c r="V373" s="455">
        <f>U373/S373</f>
        <v>0</v>
      </c>
      <c r="W373" s="161"/>
      <c r="X373" s="161"/>
      <c r="Y373" s="161"/>
    </row>
    <row r="374" spans="10:25" ht="12.75" hidden="1">
      <c r="J374" s="130"/>
      <c r="K374" s="130"/>
      <c r="L374" s="130"/>
      <c r="M374" s="102"/>
      <c r="N374" s="102"/>
      <c r="O374" s="102"/>
      <c r="P374" s="102"/>
      <c r="Q374" s="136"/>
      <c r="R374" s="727"/>
      <c r="S374" s="674"/>
      <c r="T374" s="675"/>
      <c r="U374" s="243"/>
      <c r="V374" s="188"/>
      <c r="W374" s="237"/>
      <c r="X374" s="237"/>
      <c r="Y374" s="237"/>
    </row>
    <row r="375" spans="1:25" s="332" customFormat="1" ht="12.75" hidden="1">
      <c r="A375" s="309" t="s">
        <v>566</v>
      </c>
      <c r="B375" s="312"/>
      <c r="C375" s="312"/>
      <c r="D375" s="312"/>
      <c r="E375" s="312"/>
      <c r="F375" s="312"/>
      <c r="G375" s="312"/>
      <c r="H375" s="312"/>
      <c r="I375" s="312">
        <v>520</v>
      </c>
      <c r="J375" s="312" t="s">
        <v>150</v>
      </c>
      <c r="K375" s="312" t="s">
        <v>535</v>
      </c>
      <c r="L375" s="312"/>
      <c r="M375" s="329"/>
      <c r="N375" s="329"/>
      <c r="O375" s="329"/>
      <c r="P375" s="329"/>
      <c r="Q375" s="330"/>
      <c r="R375" s="747"/>
      <c r="S375" s="667"/>
      <c r="T375" s="667"/>
      <c r="U375" s="580"/>
      <c r="V375" s="464"/>
      <c r="W375" s="331"/>
      <c r="X375" s="331"/>
      <c r="Y375" s="331"/>
    </row>
    <row r="376" spans="1:25" ht="12.75" hidden="1">
      <c r="A376" s="309" t="s">
        <v>566</v>
      </c>
      <c r="I376" s="1">
        <v>520</v>
      </c>
      <c r="J376" s="63">
        <v>4</v>
      </c>
      <c r="K376" s="63" t="s">
        <v>9</v>
      </c>
      <c r="L376" s="63"/>
      <c r="M376" s="75">
        <f aca="true" t="shared" si="125" ref="M376:U376">M377</f>
        <v>256490</v>
      </c>
      <c r="N376" s="74">
        <f t="shared" si="125"/>
        <v>0</v>
      </c>
      <c r="O376" s="74">
        <f t="shared" si="125"/>
        <v>0</v>
      </c>
      <c r="P376" s="74">
        <f t="shared" si="125"/>
        <v>200000</v>
      </c>
      <c r="Q376" s="119">
        <f t="shared" si="125"/>
        <v>400000</v>
      </c>
      <c r="R376" s="650">
        <f t="shared" si="125"/>
        <v>0</v>
      </c>
      <c r="S376" s="648">
        <f t="shared" si="125"/>
        <v>0</v>
      </c>
      <c r="T376" s="649">
        <f t="shared" si="125"/>
        <v>0</v>
      </c>
      <c r="U376" s="238">
        <f t="shared" si="125"/>
        <v>0</v>
      </c>
      <c r="V376" s="444" t="e">
        <f aca="true" t="shared" si="126" ref="V376:V382">U376/S376</f>
        <v>#DIV/0!</v>
      </c>
      <c r="W376" s="121" t="e">
        <f aca="true" t="shared" si="127" ref="W376:X381">P376/O376*100</f>
        <v>#DIV/0!</v>
      </c>
      <c r="X376" s="121">
        <f t="shared" si="127"/>
        <v>200</v>
      </c>
      <c r="Y376" s="121">
        <f aca="true" t="shared" si="128" ref="Y376:Y381">S376/Q376*100</f>
        <v>0</v>
      </c>
    </row>
    <row r="377" spans="1:25" ht="12.75" hidden="1">
      <c r="A377" s="309" t="s">
        <v>566</v>
      </c>
      <c r="I377" s="1">
        <v>520</v>
      </c>
      <c r="J377" s="24">
        <v>42</v>
      </c>
      <c r="K377" s="24" t="s">
        <v>93</v>
      </c>
      <c r="L377" s="24"/>
      <c r="M377" s="25">
        <f aca="true" t="shared" si="129" ref="M377:S377">M378+M381+M379+M380</f>
        <v>256490</v>
      </c>
      <c r="N377" s="28">
        <f>N378+N381+N379+N380</f>
        <v>0</v>
      </c>
      <c r="O377" s="28">
        <f t="shared" si="129"/>
        <v>0</v>
      </c>
      <c r="P377" s="28">
        <f t="shared" si="129"/>
        <v>200000</v>
      </c>
      <c r="Q377" s="123">
        <f>Q378</f>
        <v>400000</v>
      </c>
      <c r="R377" s="651">
        <f>R378+R381+R379+R380</f>
        <v>0</v>
      </c>
      <c r="S377" s="648">
        <f t="shared" si="129"/>
        <v>0</v>
      </c>
      <c r="T377" s="649">
        <f>T378+T381+T379+T380</f>
        <v>0</v>
      </c>
      <c r="U377" s="565">
        <f>U378</f>
        <v>0</v>
      </c>
      <c r="V377" s="444" t="e">
        <f t="shared" si="126"/>
        <v>#DIV/0!</v>
      </c>
      <c r="W377" s="121" t="e">
        <f t="shared" si="127"/>
        <v>#DIV/0!</v>
      </c>
      <c r="X377" s="121">
        <f t="shared" si="127"/>
        <v>200</v>
      </c>
      <c r="Y377" s="121">
        <f t="shared" si="128"/>
        <v>0</v>
      </c>
    </row>
    <row r="378" spans="1:25" ht="12.75" hidden="1">
      <c r="A378" s="309" t="s">
        <v>566</v>
      </c>
      <c r="I378" s="1">
        <v>520</v>
      </c>
      <c r="J378" s="62">
        <v>421</v>
      </c>
      <c r="K378" s="62" t="s">
        <v>57</v>
      </c>
      <c r="L378" s="62"/>
      <c r="M378" s="25">
        <v>0</v>
      </c>
      <c r="N378" s="28">
        <v>0</v>
      </c>
      <c r="O378" s="28">
        <v>0</v>
      </c>
      <c r="P378" s="28">
        <v>0</v>
      </c>
      <c r="Q378" s="123">
        <f>Q379</f>
        <v>400000</v>
      </c>
      <c r="R378" s="651">
        <v>0</v>
      </c>
      <c r="S378" s="648">
        <v>0</v>
      </c>
      <c r="T378" s="649">
        <v>0</v>
      </c>
      <c r="U378" s="565">
        <f>U379</f>
        <v>0</v>
      </c>
      <c r="V378" s="444" t="e">
        <f t="shared" si="126"/>
        <v>#DIV/0!</v>
      </c>
      <c r="W378" s="121" t="e">
        <f t="shared" si="127"/>
        <v>#DIV/0!</v>
      </c>
      <c r="X378" s="121" t="e">
        <f t="shared" si="127"/>
        <v>#DIV/0!</v>
      </c>
      <c r="Y378" s="121">
        <f t="shared" si="128"/>
        <v>0</v>
      </c>
    </row>
    <row r="379" spans="1:25" ht="12.75" hidden="1">
      <c r="A379" s="309" t="s">
        <v>566</v>
      </c>
      <c r="E379" s="1">
        <v>4</v>
      </c>
      <c r="G379" s="1">
        <v>6</v>
      </c>
      <c r="I379" s="1">
        <v>520</v>
      </c>
      <c r="J379" s="24">
        <v>4214</v>
      </c>
      <c r="K379" s="24" t="s">
        <v>507</v>
      </c>
      <c r="L379" s="62"/>
      <c r="M379" s="25">
        <v>0</v>
      </c>
      <c r="N379" s="28">
        <v>0</v>
      </c>
      <c r="O379" s="28">
        <v>0</v>
      </c>
      <c r="P379" s="28">
        <v>200000</v>
      </c>
      <c r="Q379" s="123">
        <v>400000</v>
      </c>
      <c r="R379" s="651">
        <v>0</v>
      </c>
      <c r="S379" s="648">
        <v>0</v>
      </c>
      <c r="T379" s="649">
        <v>0</v>
      </c>
      <c r="U379" s="565">
        <v>0</v>
      </c>
      <c r="V379" s="444" t="e">
        <f t="shared" si="126"/>
        <v>#DIV/0!</v>
      </c>
      <c r="W379" s="121" t="e">
        <f t="shared" si="127"/>
        <v>#DIV/0!</v>
      </c>
      <c r="X379" s="121">
        <f t="shared" si="127"/>
        <v>200</v>
      </c>
      <c r="Y379" s="121">
        <f t="shared" si="128"/>
        <v>0</v>
      </c>
    </row>
    <row r="380" spans="1:25" ht="12.75" hidden="1">
      <c r="A380" s="56" t="s">
        <v>321</v>
      </c>
      <c r="E380" s="1">
        <v>4</v>
      </c>
      <c r="G380" s="1">
        <v>6</v>
      </c>
      <c r="I380" s="1">
        <v>520</v>
      </c>
      <c r="J380" s="24">
        <v>4214</v>
      </c>
      <c r="K380" s="24" t="s">
        <v>246</v>
      </c>
      <c r="L380" s="62"/>
      <c r="M380" s="25">
        <v>0</v>
      </c>
      <c r="N380" s="28">
        <v>0</v>
      </c>
      <c r="O380" s="28">
        <v>0</v>
      </c>
      <c r="P380" s="28">
        <v>0</v>
      </c>
      <c r="Q380" s="123">
        <v>0</v>
      </c>
      <c r="R380" s="651">
        <v>0</v>
      </c>
      <c r="S380" s="648">
        <v>0</v>
      </c>
      <c r="T380" s="649">
        <v>0</v>
      </c>
      <c r="U380" s="565">
        <v>0</v>
      </c>
      <c r="V380" s="444" t="e">
        <f t="shared" si="126"/>
        <v>#DIV/0!</v>
      </c>
      <c r="W380" s="121" t="e">
        <f t="shared" si="127"/>
        <v>#DIV/0!</v>
      </c>
      <c r="X380" s="121" t="e">
        <f t="shared" si="127"/>
        <v>#DIV/0!</v>
      </c>
      <c r="Y380" s="121" t="e">
        <f t="shared" si="128"/>
        <v>#DIV/0!</v>
      </c>
    </row>
    <row r="381" spans="1:25" ht="12.75" hidden="1">
      <c r="A381" s="56" t="s">
        <v>321</v>
      </c>
      <c r="I381" s="1">
        <v>520</v>
      </c>
      <c r="J381" s="62">
        <v>426</v>
      </c>
      <c r="K381" s="62" t="s">
        <v>95</v>
      </c>
      <c r="L381" s="62"/>
      <c r="M381" s="25">
        <v>256490</v>
      </c>
      <c r="N381" s="28">
        <v>0</v>
      </c>
      <c r="O381" s="28">
        <v>0</v>
      </c>
      <c r="P381" s="28">
        <v>0</v>
      </c>
      <c r="Q381" s="123">
        <v>0</v>
      </c>
      <c r="R381" s="651">
        <v>0</v>
      </c>
      <c r="S381" s="648">
        <v>0</v>
      </c>
      <c r="T381" s="649">
        <v>0</v>
      </c>
      <c r="U381" s="565">
        <v>0</v>
      </c>
      <c r="V381" s="444" t="e">
        <f t="shared" si="126"/>
        <v>#DIV/0!</v>
      </c>
      <c r="W381" s="121" t="e">
        <f t="shared" si="127"/>
        <v>#DIV/0!</v>
      </c>
      <c r="X381" s="121" t="e">
        <f t="shared" si="127"/>
        <v>#DIV/0!</v>
      </c>
      <c r="Y381" s="121" t="e">
        <f t="shared" si="128"/>
        <v>#DIV/0!</v>
      </c>
    </row>
    <row r="382" spans="10:25" ht="12.75" hidden="1">
      <c r="J382" s="158"/>
      <c r="K382" s="158" t="s">
        <v>253</v>
      </c>
      <c r="L382" s="158"/>
      <c r="M382" s="159">
        <f aca="true" t="shared" si="130" ref="M382:S382">M376</f>
        <v>256490</v>
      </c>
      <c r="N382" s="159">
        <f>N376</f>
        <v>0</v>
      </c>
      <c r="O382" s="159">
        <f t="shared" si="130"/>
        <v>0</v>
      </c>
      <c r="P382" s="159">
        <f t="shared" si="130"/>
        <v>200000</v>
      </c>
      <c r="Q382" s="160">
        <f>Q376</f>
        <v>400000</v>
      </c>
      <c r="R382" s="725">
        <f>R376</f>
        <v>0</v>
      </c>
      <c r="S382" s="701">
        <f t="shared" si="130"/>
        <v>0</v>
      </c>
      <c r="T382" s="702">
        <f>T376</f>
        <v>0</v>
      </c>
      <c r="U382" s="252">
        <f>U376</f>
        <v>0</v>
      </c>
      <c r="V382" s="455" t="e">
        <f t="shared" si="126"/>
        <v>#DIV/0!</v>
      </c>
      <c r="W382" s="161"/>
      <c r="X382" s="161"/>
      <c r="Y382" s="161"/>
    </row>
    <row r="383" spans="10:25" ht="12.75" hidden="1">
      <c r="J383" s="130"/>
      <c r="K383" s="130"/>
      <c r="L383" s="130"/>
      <c r="M383" s="102"/>
      <c r="N383" s="102"/>
      <c r="O383" s="102"/>
      <c r="P383" s="102"/>
      <c r="Q383" s="136"/>
      <c r="R383" s="727"/>
      <c r="S383" s="674"/>
      <c r="T383" s="675"/>
      <c r="U383" s="243"/>
      <c r="V383" s="188"/>
      <c r="W383" s="237"/>
      <c r="X383" s="237"/>
      <c r="Y383" s="237"/>
    </row>
    <row r="384" spans="1:25" s="332" customFormat="1" ht="12.75" hidden="1">
      <c r="A384" s="309" t="s">
        <v>567</v>
      </c>
      <c r="B384" s="312"/>
      <c r="C384" s="312"/>
      <c r="D384" s="312"/>
      <c r="E384" s="312"/>
      <c r="F384" s="312"/>
      <c r="G384" s="312"/>
      <c r="H384" s="312"/>
      <c r="I384" s="312">
        <v>640</v>
      </c>
      <c r="J384" s="312" t="s">
        <v>151</v>
      </c>
      <c r="K384" s="312" t="s">
        <v>536</v>
      </c>
      <c r="L384" s="312"/>
      <c r="M384" s="329"/>
      <c r="N384" s="329"/>
      <c r="O384" s="329"/>
      <c r="P384" s="329"/>
      <c r="Q384" s="330"/>
      <c r="R384" s="747"/>
      <c r="S384" s="667"/>
      <c r="T384" s="667"/>
      <c r="U384" s="580"/>
      <c r="V384" s="464"/>
      <c r="W384" s="331"/>
      <c r="X384" s="331"/>
      <c r="Y384" s="331"/>
    </row>
    <row r="385" spans="1:25" ht="12.75" hidden="1">
      <c r="A385" s="309" t="s">
        <v>567</v>
      </c>
      <c r="I385" s="1">
        <v>640</v>
      </c>
      <c r="J385" s="63">
        <v>4</v>
      </c>
      <c r="K385" s="63" t="s">
        <v>9</v>
      </c>
      <c r="L385" s="63"/>
      <c r="M385" s="75">
        <f aca="true" t="shared" si="131" ref="M385:U386">M386</f>
        <v>0</v>
      </c>
      <c r="N385" s="74">
        <f t="shared" si="131"/>
        <v>0</v>
      </c>
      <c r="O385" s="75">
        <f t="shared" si="131"/>
        <v>0</v>
      </c>
      <c r="P385" s="74">
        <f t="shared" si="131"/>
        <v>0</v>
      </c>
      <c r="Q385" s="119">
        <f t="shared" si="131"/>
        <v>0</v>
      </c>
      <c r="R385" s="650">
        <f t="shared" si="131"/>
        <v>0</v>
      </c>
      <c r="S385" s="648">
        <f t="shared" si="131"/>
        <v>0</v>
      </c>
      <c r="T385" s="649">
        <f t="shared" si="131"/>
        <v>0</v>
      </c>
      <c r="U385" s="238">
        <f t="shared" si="131"/>
        <v>0</v>
      </c>
      <c r="V385" s="444" t="e">
        <f aca="true" t="shared" si="132" ref="V385:V390">U385/S385</f>
        <v>#DIV/0!</v>
      </c>
      <c r="W385" s="121" t="e">
        <f aca="true" t="shared" si="133" ref="W385:X389">P385/O385*100</f>
        <v>#DIV/0!</v>
      </c>
      <c r="X385" s="121" t="e">
        <f t="shared" si="133"/>
        <v>#DIV/0!</v>
      </c>
      <c r="Y385" s="121" t="e">
        <f>S385/Q385*100</f>
        <v>#DIV/0!</v>
      </c>
    </row>
    <row r="386" spans="1:25" ht="12.75" hidden="1">
      <c r="A386" s="309" t="s">
        <v>567</v>
      </c>
      <c r="I386" s="1">
        <v>640</v>
      </c>
      <c r="J386" s="24">
        <v>42</v>
      </c>
      <c r="K386" s="24" t="s">
        <v>93</v>
      </c>
      <c r="L386" s="24"/>
      <c r="M386" s="25">
        <f>M387</f>
        <v>0</v>
      </c>
      <c r="N386" s="28">
        <f t="shared" si="131"/>
        <v>0</v>
      </c>
      <c r="O386" s="25">
        <f t="shared" si="131"/>
        <v>0</v>
      </c>
      <c r="P386" s="28">
        <f t="shared" si="131"/>
        <v>0</v>
      </c>
      <c r="Q386" s="123">
        <f t="shared" si="131"/>
        <v>0</v>
      </c>
      <c r="R386" s="651">
        <f t="shared" si="131"/>
        <v>0</v>
      </c>
      <c r="S386" s="648">
        <f t="shared" si="131"/>
        <v>0</v>
      </c>
      <c r="T386" s="649">
        <f t="shared" si="131"/>
        <v>0</v>
      </c>
      <c r="U386" s="565">
        <f t="shared" si="131"/>
        <v>0</v>
      </c>
      <c r="V386" s="444" t="e">
        <f t="shared" si="132"/>
        <v>#DIV/0!</v>
      </c>
      <c r="W386" s="121" t="e">
        <f t="shared" si="133"/>
        <v>#DIV/0!</v>
      </c>
      <c r="X386" s="121" t="e">
        <f t="shared" si="133"/>
        <v>#DIV/0!</v>
      </c>
      <c r="Y386" s="121" t="e">
        <f>S386/Q386*100</f>
        <v>#DIV/0!</v>
      </c>
    </row>
    <row r="387" spans="1:25" ht="12.75" hidden="1">
      <c r="A387" s="309" t="s">
        <v>567</v>
      </c>
      <c r="I387" s="1">
        <v>640</v>
      </c>
      <c r="J387" s="62">
        <v>421</v>
      </c>
      <c r="K387" s="62" t="s">
        <v>57</v>
      </c>
      <c r="L387" s="62"/>
      <c r="M387" s="25">
        <f>M388+M389</f>
        <v>0</v>
      </c>
      <c r="N387" s="28">
        <f>N388+N389</f>
        <v>0</v>
      </c>
      <c r="O387" s="25">
        <f>O388+O389</f>
        <v>0</v>
      </c>
      <c r="P387" s="28">
        <v>0</v>
      </c>
      <c r="Q387" s="123">
        <f>Q388+Q389</f>
        <v>0</v>
      </c>
      <c r="R387" s="651">
        <f>R388+R389</f>
        <v>0</v>
      </c>
      <c r="S387" s="648">
        <f>S388+S389</f>
        <v>0</v>
      </c>
      <c r="T387" s="649">
        <f>T388+T389</f>
        <v>0</v>
      </c>
      <c r="U387" s="565">
        <f>U388+U389</f>
        <v>0</v>
      </c>
      <c r="V387" s="444" t="e">
        <f t="shared" si="132"/>
        <v>#DIV/0!</v>
      </c>
      <c r="W387" s="121" t="e">
        <f t="shared" si="133"/>
        <v>#DIV/0!</v>
      </c>
      <c r="X387" s="121" t="e">
        <f t="shared" si="133"/>
        <v>#DIV/0!</v>
      </c>
      <c r="Y387" s="121" t="e">
        <f>S387/Q387*100</f>
        <v>#DIV/0!</v>
      </c>
    </row>
    <row r="388" spans="1:25" ht="12.75" hidden="1">
      <c r="A388" s="309" t="s">
        <v>567</v>
      </c>
      <c r="E388" s="1">
        <v>4</v>
      </c>
      <c r="G388" s="1">
        <v>6</v>
      </c>
      <c r="I388" s="1">
        <v>640</v>
      </c>
      <c r="J388" s="24">
        <v>4214</v>
      </c>
      <c r="K388" s="24" t="s">
        <v>276</v>
      </c>
      <c r="L388" s="62"/>
      <c r="M388" s="25">
        <v>0</v>
      </c>
      <c r="N388" s="28">
        <v>0</v>
      </c>
      <c r="O388" s="25">
        <v>0</v>
      </c>
      <c r="P388" s="28">
        <v>0</v>
      </c>
      <c r="Q388" s="123">
        <v>0</v>
      </c>
      <c r="R388" s="651">
        <v>0</v>
      </c>
      <c r="S388" s="648">
        <v>0</v>
      </c>
      <c r="T388" s="649">
        <v>0</v>
      </c>
      <c r="U388" s="565">
        <v>0</v>
      </c>
      <c r="V388" s="444" t="e">
        <f t="shared" si="132"/>
        <v>#DIV/0!</v>
      </c>
      <c r="W388" s="121" t="e">
        <f t="shared" si="133"/>
        <v>#DIV/0!</v>
      </c>
      <c r="X388" s="121" t="e">
        <f t="shared" si="133"/>
        <v>#DIV/0!</v>
      </c>
      <c r="Y388" s="121" t="e">
        <f>S388/Q388*100</f>
        <v>#DIV/0!</v>
      </c>
    </row>
    <row r="389" spans="1:25" ht="12.75" hidden="1">
      <c r="A389" s="309" t="s">
        <v>567</v>
      </c>
      <c r="E389" s="1">
        <v>4</v>
      </c>
      <c r="G389" s="1">
        <v>6</v>
      </c>
      <c r="I389" s="1">
        <v>640</v>
      </c>
      <c r="J389" s="24">
        <v>4214</v>
      </c>
      <c r="K389" s="24" t="s">
        <v>247</v>
      </c>
      <c r="L389" s="62"/>
      <c r="M389" s="25">
        <v>0</v>
      </c>
      <c r="N389" s="28">
        <v>0</v>
      </c>
      <c r="O389" s="25">
        <v>0</v>
      </c>
      <c r="P389" s="28">
        <v>0</v>
      </c>
      <c r="Q389" s="123">
        <v>0</v>
      </c>
      <c r="R389" s="651">
        <v>0</v>
      </c>
      <c r="S389" s="648">
        <v>0</v>
      </c>
      <c r="T389" s="649">
        <v>0</v>
      </c>
      <c r="U389" s="565">
        <v>0</v>
      </c>
      <c r="V389" s="444" t="e">
        <f t="shared" si="132"/>
        <v>#DIV/0!</v>
      </c>
      <c r="W389" s="121" t="e">
        <f t="shared" si="133"/>
        <v>#DIV/0!</v>
      </c>
      <c r="X389" s="121" t="e">
        <f t="shared" si="133"/>
        <v>#DIV/0!</v>
      </c>
      <c r="Y389" s="121" t="e">
        <f>S389/Q389*100</f>
        <v>#DIV/0!</v>
      </c>
    </row>
    <row r="390" spans="10:25" ht="12.75" hidden="1">
      <c r="J390" s="158"/>
      <c r="K390" s="158" t="s">
        <v>253</v>
      </c>
      <c r="L390" s="158"/>
      <c r="M390" s="159">
        <f aca="true" t="shared" si="134" ref="M390:S390">M385</f>
        <v>0</v>
      </c>
      <c r="N390" s="159">
        <f>N385</f>
        <v>0</v>
      </c>
      <c r="O390" s="159">
        <f t="shared" si="134"/>
        <v>0</v>
      </c>
      <c r="P390" s="159">
        <f t="shared" si="134"/>
        <v>0</v>
      </c>
      <c r="Q390" s="160">
        <f>Q385</f>
        <v>0</v>
      </c>
      <c r="R390" s="725">
        <f>R385</f>
        <v>0</v>
      </c>
      <c r="S390" s="701">
        <f t="shared" si="134"/>
        <v>0</v>
      </c>
      <c r="T390" s="702">
        <f>T385</f>
        <v>0</v>
      </c>
      <c r="U390" s="252">
        <f>U385</f>
        <v>0</v>
      </c>
      <c r="V390" s="455" t="e">
        <f t="shared" si="132"/>
        <v>#DIV/0!</v>
      </c>
      <c r="W390" s="161"/>
      <c r="X390" s="161"/>
      <c r="Y390" s="161"/>
    </row>
    <row r="391" spans="10:25" ht="12.75">
      <c r="J391" s="130"/>
      <c r="K391" s="130"/>
      <c r="L391" s="130"/>
      <c r="M391" s="102"/>
      <c r="N391" s="102"/>
      <c r="O391" s="102"/>
      <c r="P391" s="102"/>
      <c r="Q391" s="136"/>
      <c r="R391" s="727"/>
      <c r="S391" s="674"/>
      <c r="T391" s="675"/>
      <c r="U391" s="243"/>
      <c r="V391" s="188"/>
      <c r="W391" s="237"/>
      <c r="X391" s="237"/>
      <c r="Y391" s="237"/>
    </row>
    <row r="392" spans="1:25" ht="12.75">
      <c r="A392" s="309" t="s">
        <v>569</v>
      </c>
      <c r="B392" s="8"/>
      <c r="C392" s="8"/>
      <c r="D392" s="8"/>
      <c r="E392" s="8"/>
      <c r="F392" s="8"/>
      <c r="G392" s="8"/>
      <c r="H392" s="8"/>
      <c r="I392" s="8">
        <v>650</v>
      </c>
      <c r="J392" s="279" t="s">
        <v>137</v>
      </c>
      <c r="K392" s="279" t="s">
        <v>568</v>
      </c>
      <c r="L392" s="279"/>
      <c r="M392" s="285"/>
      <c r="N392" s="285"/>
      <c r="O392" s="17"/>
      <c r="P392" s="17"/>
      <c r="Q392" s="133"/>
      <c r="R392" s="747"/>
      <c r="S392" s="666"/>
      <c r="T392" s="667"/>
      <c r="U392" s="198"/>
      <c r="V392" s="443"/>
      <c r="W392" s="134"/>
      <c r="X392" s="134"/>
      <c r="Y392" s="134"/>
    </row>
    <row r="393" spans="1:25" ht="12.75">
      <c r="A393" s="309" t="s">
        <v>569</v>
      </c>
      <c r="I393" s="1">
        <v>650</v>
      </c>
      <c r="J393" s="63">
        <v>3</v>
      </c>
      <c r="K393" s="63" t="s">
        <v>8</v>
      </c>
      <c r="L393" s="63"/>
      <c r="M393" s="75">
        <f aca="true" t="shared" si="135" ref="M393:U393">M394</f>
        <v>0</v>
      </c>
      <c r="N393" s="74">
        <f t="shared" si="135"/>
        <v>149765</v>
      </c>
      <c r="O393" s="74">
        <f t="shared" si="135"/>
        <v>162000</v>
      </c>
      <c r="P393" s="74">
        <f t="shared" si="135"/>
        <v>343000</v>
      </c>
      <c r="Q393" s="74">
        <f t="shared" si="135"/>
        <v>0</v>
      </c>
      <c r="R393" s="648">
        <f t="shared" si="135"/>
        <v>71616</v>
      </c>
      <c r="S393" s="648">
        <f t="shared" si="135"/>
        <v>450000</v>
      </c>
      <c r="T393" s="649">
        <f t="shared" si="135"/>
        <v>450000</v>
      </c>
      <c r="U393" s="238">
        <f t="shared" si="135"/>
        <v>122266</v>
      </c>
      <c r="V393" s="444">
        <f>U393/S393</f>
        <v>0.27170222222222223</v>
      </c>
      <c r="W393" s="121">
        <f aca="true" t="shared" si="136" ref="W393:X399">P393/O393*100</f>
        <v>211.7283950617284</v>
      </c>
      <c r="X393" s="121">
        <f t="shared" si="136"/>
        <v>0</v>
      </c>
      <c r="Y393" s="121" t="e">
        <f aca="true" t="shared" si="137" ref="Y393:Y399">S393/Q393*100</f>
        <v>#DIV/0!</v>
      </c>
    </row>
    <row r="394" spans="1:25" ht="12.75">
      <c r="A394" s="309" t="s">
        <v>569</v>
      </c>
      <c r="I394" s="1">
        <v>650</v>
      </c>
      <c r="J394" s="24">
        <v>32</v>
      </c>
      <c r="K394" s="30" t="s">
        <v>40</v>
      </c>
      <c r="L394" s="29"/>
      <c r="M394" s="25">
        <f>M395+M396+M397+M410+M411+M412+M413</f>
        <v>0</v>
      </c>
      <c r="N394" s="28">
        <f>N395+N396+N397</f>
        <v>149765</v>
      </c>
      <c r="O394" s="28">
        <f>O395+O396+O397+O399+O400+O401+O402+O403+O405+O406+O407+O404</f>
        <v>162000</v>
      </c>
      <c r="P394" s="28">
        <f>P395+P396+P397+P399+P400+P401+P402+P403+P405+P406+P407+P404+P398</f>
        <v>343000</v>
      </c>
      <c r="Q394" s="28">
        <f>Q395+Q396+Q397</f>
        <v>0</v>
      </c>
      <c r="R394" s="649">
        <f>R395+R396+R397+R399+R400+R401+R402+R403+R405+R406+R407+R404</f>
        <v>71616</v>
      </c>
      <c r="S394" s="648">
        <f>S395+S396+S397+S399+S400+S401+S402+S403+S405+S406+S407+S404</f>
        <v>450000</v>
      </c>
      <c r="T394" s="649">
        <f>T395+T396+T397+T399+T400+T401+T402+T403+T405+T406+T407+T404</f>
        <v>450000</v>
      </c>
      <c r="U394" s="565">
        <f>U395+U396+U397+U398</f>
        <v>122266</v>
      </c>
      <c r="V394" s="444">
        <f aca="true" t="shared" si="138" ref="V394:V418">U394/S394</f>
        <v>0.27170222222222223</v>
      </c>
      <c r="W394" s="121">
        <f t="shared" si="136"/>
        <v>211.7283950617284</v>
      </c>
      <c r="X394" s="121">
        <f t="shared" si="136"/>
        <v>0</v>
      </c>
      <c r="Y394" s="121" t="e">
        <f t="shared" si="137"/>
        <v>#DIV/0!</v>
      </c>
    </row>
    <row r="395" spans="1:25" ht="12.75" hidden="1">
      <c r="A395" s="309" t="s">
        <v>569</v>
      </c>
      <c r="C395" s="1">
        <v>2</v>
      </c>
      <c r="D395" s="1">
        <v>3</v>
      </c>
      <c r="E395" s="1">
        <v>4</v>
      </c>
      <c r="I395" s="1">
        <v>650</v>
      </c>
      <c r="J395" s="24">
        <v>3237</v>
      </c>
      <c r="K395" s="24" t="s">
        <v>249</v>
      </c>
      <c r="L395" s="24"/>
      <c r="M395" s="25">
        <v>0</v>
      </c>
      <c r="N395" s="28">
        <v>0</v>
      </c>
      <c r="O395" s="28">
        <v>0</v>
      </c>
      <c r="P395" s="28">
        <v>0</v>
      </c>
      <c r="Q395" s="123">
        <v>0</v>
      </c>
      <c r="R395" s="651">
        <v>0</v>
      </c>
      <c r="S395" s="648">
        <v>0</v>
      </c>
      <c r="T395" s="649">
        <v>0</v>
      </c>
      <c r="U395" s="565">
        <v>0</v>
      </c>
      <c r="V395" s="444" t="e">
        <f t="shared" si="138"/>
        <v>#DIV/0!</v>
      </c>
      <c r="W395" s="121" t="e">
        <f t="shared" si="136"/>
        <v>#DIV/0!</v>
      </c>
      <c r="X395" s="121" t="e">
        <f t="shared" si="136"/>
        <v>#DIV/0!</v>
      </c>
      <c r="Y395" s="121" t="e">
        <f t="shared" si="137"/>
        <v>#DIV/0!</v>
      </c>
    </row>
    <row r="396" spans="1:25" ht="12.75">
      <c r="A396" s="309" t="s">
        <v>569</v>
      </c>
      <c r="C396" s="1">
        <v>2</v>
      </c>
      <c r="D396" s="1">
        <v>3</v>
      </c>
      <c r="E396" s="1">
        <v>4</v>
      </c>
      <c r="I396" s="1">
        <v>650</v>
      </c>
      <c r="J396" s="24">
        <v>3237</v>
      </c>
      <c r="K396" s="24" t="s">
        <v>248</v>
      </c>
      <c r="L396" s="24"/>
      <c r="M396" s="25">
        <v>0</v>
      </c>
      <c r="N396" s="28">
        <v>0</v>
      </c>
      <c r="O396" s="28">
        <v>50000</v>
      </c>
      <c r="P396" s="28">
        <v>100000</v>
      </c>
      <c r="Q396" s="123">
        <v>0</v>
      </c>
      <c r="R396" s="651">
        <v>19425</v>
      </c>
      <c r="S396" s="648">
        <v>100000</v>
      </c>
      <c r="T396" s="649">
        <v>100000</v>
      </c>
      <c r="U396" s="565">
        <v>3750</v>
      </c>
      <c r="V396" s="444">
        <f t="shared" si="138"/>
        <v>0.0375</v>
      </c>
      <c r="W396" s="121">
        <f t="shared" si="136"/>
        <v>200</v>
      </c>
      <c r="X396" s="121">
        <f t="shared" si="136"/>
        <v>0</v>
      </c>
      <c r="Y396" s="121" t="e">
        <f t="shared" si="137"/>
        <v>#DIV/0!</v>
      </c>
    </row>
    <row r="397" spans="1:25" ht="12.75">
      <c r="A397" s="309" t="s">
        <v>569</v>
      </c>
      <c r="C397" s="1">
        <v>2</v>
      </c>
      <c r="D397" s="1">
        <v>3</v>
      </c>
      <c r="E397" s="1">
        <v>4</v>
      </c>
      <c r="I397" s="1">
        <v>650</v>
      </c>
      <c r="J397" s="24">
        <v>3237</v>
      </c>
      <c r="K397" s="24" t="s">
        <v>375</v>
      </c>
      <c r="L397" s="24"/>
      <c r="M397" s="25">
        <v>0</v>
      </c>
      <c r="N397" s="28">
        <v>149765</v>
      </c>
      <c r="O397" s="28">
        <v>20000</v>
      </c>
      <c r="P397" s="28">
        <v>79000</v>
      </c>
      <c r="Q397" s="123">
        <v>0</v>
      </c>
      <c r="R397" s="651">
        <v>40941</v>
      </c>
      <c r="S397" s="648">
        <v>300000</v>
      </c>
      <c r="T397" s="649">
        <v>300000</v>
      </c>
      <c r="U397" s="565">
        <v>118516</v>
      </c>
      <c r="V397" s="444">
        <f t="shared" si="138"/>
        <v>0.3950533333333333</v>
      </c>
      <c r="W397" s="121">
        <f t="shared" si="136"/>
        <v>395</v>
      </c>
      <c r="X397" s="121">
        <f t="shared" si="136"/>
        <v>0</v>
      </c>
      <c r="Y397" s="121" t="e">
        <f t="shared" si="137"/>
        <v>#DIV/0!</v>
      </c>
    </row>
    <row r="398" spans="1:25" ht="12.75">
      <c r="A398" s="309" t="s">
        <v>569</v>
      </c>
      <c r="C398" s="1">
        <v>2</v>
      </c>
      <c r="D398" s="1">
        <v>3</v>
      </c>
      <c r="E398" s="1">
        <v>4</v>
      </c>
      <c r="I398" s="1">
        <v>650</v>
      </c>
      <c r="J398" s="24">
        <v>3237</v>
      </c>
      <c r="K398" s="24" t="s">
        <v>509</v>
      </c>
      <c r="L398" s="24"/>
      <c r="M398" s="52"/>
      <c r="N398" s="55">
        <v>0</v>
      </c>
      <c r="O398" s="55">
        <v>0</v>
      </c>
      <c r="P398" s="55">
        <v>76000</v>
      </c>
      <c r="Q398" s="123">
        <v>0</v>
      </c>
      <c r="R398" s="746">
        <v>0</v>
      </c>
      <c r="S398" s="656">
        <v>0</v>
      </c>
      <c r="T398" s="657">
        <v>0</v>
      </c>
      <c r="U398" s="565">
        <v>0</v>
      </c>
      <c r="V398" s="444" t="e">
        <f t="shared" si="138"/>
        <v>#DIV/0!</v>
      </c>
      <c r="W398" s="121" t="e">
        <f t="shared" si="136"/>
        <v>#DIV/0!</v>
      </c>
      <c r="X398" s="121">
        <f t="shared" si="136"/>
        <v>0</v>
      </c>
      <c r="Y398" s="121" t="e">
        <f t="shared" si="137"/>
        <v>#DIV/0!</v>
      </c>
    </row>
    <row r="399" spans="1:25" ht="12.75">
      <c r="A399" s="309" t="s">
        <v>569</v>
      </c>
      <c r="C399" s="1">
        <v>2</v>
      </c>
      <c r="D399" s="1">
        <v>3</v>
      </c>
      <c r="E399" s="1">
        <v>4</v>
      </c>
      <c r="I399" s="1">
        <v>650</v>
      </c>
      <c r="J399" s="24">
        <v>3237</v>
      </c>
      <c r="K399" s="24" t="s">
        <v>428</v>
      </c>
      <c r="L399" s="24"/>
      <c r="M399" s="52"/>
      <c r="N399" s="55">
        <v>0</v>
      </c>
      <c r="O399" s="55">
        <v>35000</v>
      </c>
      <c r="P399" s="55">
        <v>40000</v>
      </c>
      <c r="Q399" s="123">
        <v>0</v>
      </c>
      <c r="R399" s="746">
        <v>11250</v>
      </c>
      <c r="S399" s="656">
        <v>50000</v>
      </c>
      <c r="T399" s="657">
        <v>50000</v>
      </c>
      <c r="U399" s="565">
        <v>18750</v>
      </c>
      <c r="V399" s="444">
        <f t="shared" si="138"/>
        <v>0.375</v>
      </c>
      <c r="W399" s="121">
        <f t="shared" si="136"/>
        <v>114.28571428571428</v>
      </c>
      <c r="X399" s="121">
        <f t="shared" si="136"/>
        <v>0</v>
      </c>
      <c r="Y399" s="121" t="e">
        <f t="shared" si="137"/>
        <v>#DIV/0!</v>
      </c>
    </row>
    <row r="400" spans="1:25" ht="12.75" hidden="1">
      <c r="A400" s="309" t="s">
        <v>569</v>
      </c>
      <c r="C400" s="1">
        <v>2</v>
      </c>
      <c r="D400" s="1">
        <v>3</v>
      </c>
      <c r="E400" s="1">
        <v>4</v>
      </c>
      <c r="I400" s="1">
        <v>650</v>
      </c>
      <c r="J400" s="24">
        <v>3237</v>
      </c>
      <c r="K400" s="24" t="s">
        <v>429</v>
      </c>
      <c r="L400" s="24"/>
      <c r="M400" s="52"/>
      <c r="N400" s="55">
        <v>0</v>
      </c>
      <c r="O400" s="55">
        <v>8000</v>
      </c>
      <c r="P400" s="55">
        <v>8000</v>
      </c>
      <c r="Q400" s="123">
        <v>0</v>
      </c>
      <c r="R400" s="746">
        <v>0</v>
      </c>
      <c r="S400" s="656">
        <v>0</v>
      </c>
      <c r="T400" s="657">
        <v>0</v>
      </c>
      <c r="U400" s="565">
        <v>0</v>
      </c>
      <c r="V400" s="444" t="e">
        <f t="shared" si="138"/>
        <v>#DIV/0!</v>
      </c>
      <c r="W400" s="121"/>
      <c r="X400" s="121"/>
      <c r="Y400" s="121"/>
    </row>
    <row r="401" spans="1:25" ht="12.75" hidden="1">
      <c r="A401" s="309" t="s">
        <v>569</v>
      </c>
      <c r="C401" s="1">
        <v>2</v>
      </c>
      <c r="D401" s="1">
        <v>3</v>
      </c>
      <c r="E401" s="1">
        <v>4</v>
      </c>
      <c r="I401" s="1">
        <v>650</v>
      </c>
      <c r="J401" s="24">
        <v>3237</v>
      </c>
      <c r="K401" s="24" t="s">
        <v>430</v>
      </c>
      <c r="L401" s="24"/>
      <c r="M401" s="52"/>
      <c r="N401" s="55">
        <v>0</v>
      </c>
      <c r="O401" s="55">
        <v>8000</v>
      </c>
      <c r="P401" s="55">
        <v>8000</v>
      </c>
      <c r="Q401" s="123">
        <v>0</v>
      </c>
      <c r="R401" s="746">
        <v>0</v>
      </c>
      <c r="S401" s="656">
        <v>0</v>
      </c>
      <c r="T401" s="657">
        <v>0</v>
      </c>
      <c r="U401" s="565">
        <v>0</v>
      </c>
      <c r="V401" s="444" t="e">
        <f t="shared" si="138"/>
        <v>#DIV/0!</v>
      </c>
      <c r="W401" s="121"/>
      <c r="X401" s="121"/>
      <c r="Y401" s="121"/>
    </row>
    <row r="402" spans="1:25" ht="12.75" hidden="1">
      <c r="A402" s="309" t="s">
        <v>569</v>
      </c>
      <c r="C402" s="1">
        <v>2</v>
      </c>
      <c r="D402" s="1">
        <v>3</v>
      </c>
      <c r="E402" s="1">
        <v>4</v>
      </c>
      <c r="I402" s="1">
        <v>650</v>
      </c>
      <c r="J402" s="24">
        <v>3237</v>
      </c>
      <c r="K402" s="24" t="s">
        <v>431</v>
      </c>
      <c r="L402" s="24"/>
      <c r="M402" s="52"/>
      <c r="N402" s="55">
        <v>0</v>
      </c>
      <c r="O402" s="55">
        <v>8000</v>
      </c>
      <c r="P402" s="55">
        <v>8000</v>
      </c>
      <c r="Q402" s="123">
        <v>0</v>
      </c>
      <c r="R402" s="746">
        <v>0</v>
      </c>
      <c r="S402" s="656">
        <v>0</v>
      </c>
      <c r="T402" s="657">
        <v>0</v>
      </c>
      <c r="U402" s="565">
        <v>0</v>
      </c>
      <c r="V402" s="444" t="e">
        <f t="shared" si="138"/>
        <v>#DIV/0!</v>
      </c>
      <c r="W402" s="121"/>
      <c r="X402" s="121"/>
      <c r="Y402" s="121"/>
    </row>
    <row r="403" spans="1:25" ht="12.75" hidden="1">
      <c r="A403" s="309" t="s">
        <v>569</v>
      </c>
      <c r="C403" s="1">
        <v>2</v>
      </c>
      <c r="D403" s="1">
        <v>3</v>
      </c>
      <c r="E403" s="1">
        <v>4</v>
      </c>
      <c r="I403" s="1">
        <v>650</v>
      </c>
      <c r="J403" s="24">
        <v>3237</v>
      </c>
      <c r="K403" s="24" t="s">
        <v>432</v>
      </c>
      <c r="L403" s="24"/>
      <c r="M403" s="52"/>
      <c r="N403" s="55">
        <v>0</v>
      </c>
      <c r="O403" s="55">
        <v>8000</v>
      </c>
      <c r="P403" s="55">
        <v>8000</v>
      </c>
      <c r="Q403" s="123">
        <v>0</v>
      </c>
      <c r="R403" s="746">
        <v>0</v>
      </c>
      <c r="S403" s="656">
        <v>0</v>
      </c>
      <c r="T403" s="657">
        <v>0</v>
      </c>
      <c r="U403" s="565">
        <v>0</v>
      </c>
      <c r="V403" s="444" t="e">
        <f t="shared" si="138"/>
        <v>#DIV/0!</v>
      </c>
      <c r="W403" s="121"/>
      <c r="X403" s="121"/>
      <c r="Y403" s="121"/>
    </row>
    <row r="404" spans="1:25" ht="12.75" hidden="1">
      <c r="A404" s="309" t="s">
        <v>569</v>
      </c>
      <c r="J404" s="24">
        <v>3237</v>
      </c>
      <c r="K404" s="24" t="s">
        <v>436</v>
      </c>
      <c r="L404" s="24"/>
      <c r="M404" s="52"/>
      <c r="N404" s="55">
        <v>0</v>
      </c>
      <c r="O404" s="55">
        <v>8000</v>
      </c>
      <c r="P404" s="55">
        <v>8000</v>
      </c>
      <c r="Q404" s="123">
        <v>0</v>
      </c>
      <c r="R404" s="746">
        <v>0</v>
      </c>
      <c r="S404" s="656">
        <v>0</v>
      </c>
      <c r="T404" s="657">
        <v>0</v>
      </c>
      <c r="U404" s="565">
        <v>0</v>
      </c>
      <c r="V404" s="444" t="e">
        <f t="shared" si="138"/>
        <v>#DIV/0!</v>
      </c>
      <c r="W404" s="121"/>
      <c r="X404" s="121"/>
      <c r="Y404" s="121"/>
    </row>
    <row r="405" spans="1:25" ht="12.75" hidden="1">
      <c r="A405" s="309" t="s">
        <v>569</v>
      </c>
      <c r="C405" s="1">
        <v>2</v>
      </c>
      <c r="D405" s="1">
        <v>3</v>
      </c>
      <c r="E405" s="1">
        <v>4</v>
      </c>
      <c r="I405" s="1">
        <v>650</v>
      </c>
      <c r="J405" s="24">
        <v>3237</v>
      </c>
      <c r="K405" s="24" t="s">
        <v>433</v>
      </c>
      <c r="L405" s="24"/>
      <c r="M405" s="52"/>
      <c r="N405" s="55">
        <v>0</v>
      </c>
      <c r="O405" s="55">
        <v>8000</v>
      </c>
      <c r="P405" s="55">
        <v>8000</v>
      </c>
      <c r="Q405" s="123">
        <v>0</v>
      </c>
      <c r="R405" s="746">
        <v>0</v>
      </c>
      <c r="S405" s="656">
        <v>0</v>
      </c>
      <c r="T405" s="657">
        <v>0</v>
      </c>
      <c r="U405" s="565">
        <v>0</v>
      </c>
      <c r="V405" s="444" t="e">
        <f t="shared" si="138"/>
        <v>#DIV/0!</v>
      </c>
      <c r="W405" s="121"/>
      <c r="X405" s="121"/>
      <c r="Y405" s="121"/>
    </row>
    <row r="406" spans="1:25" ht="12.75" hidden="1">
      <c r="A406" s="309" t="s">
        <v>569</v>
      </c>
      <c r="C406" s="1">
        <v>2</v>
      </c>
      <c r="D406" s="1">
        <v>3</v>
      </c>
      <c r="E406" s="1">
        <v>4</v>
      </c>
      <c r="I406" s="1">
        <v>650</v>
      </c>
      <c r="J406" s="24">
        <v>3237</v>
      </c>
      <c r="K406" s="24" t="s">
        <v>434</v>
      </c>
      <c r="L406" s="24"/>
      <c r="M406" s="52"/>
      <c r="N406" s="55">
        <v>0</v>
      </c>
      <c r="O406" s="55">
        <v>4000</v>
      </c>
      <c r="P406" s="55">
        <v>0</v>
      </c>
      <c r="Q406" s="123">
        <v>0</v>
      </c>
      <c r="R406" s="746">
        <v>0</v>
      </c>
      <c r="S406" s="656">
        <v>0</v>
      </c>
      <c r="T406" s="657">
        <v>0</v>
      </c>
      <c r="U406" s="565">
        <v>0</v>
      </c>
      <c r="V406" s="444" t="e">
        <f t="shared" si="138"/>
        <v>#DIV/0!</v>
      </c>
      <c r="W406" s="121"/>
      <c r="X406" s="121"/>
      <c r="Y406" s="121"/>
    </row>
    <row r="407" spans="1:25" ht="12.75" hidden="1">
      <c r="A407" s="309" t="s">
        <v>569</v>
      </c>
      <c r="C407" s="1">
        <v>2</v>
      </c>
      <c r="D407" s="1">
        <v>3</v>
      </c>
      <c r="E407" s="1">
        <v>4</v>
      </c>
      <c r="I407" s="1">
        <v>650</v>
      </c>
      <c r="J407" s="24">
        <v>3237</v>
      </c>
      <c r="K407" s="24" t="s">
        <v>435</v>
      </c>
      <c r="L407" s="24"/>
      <c r="M407" s="52"/>
      <c r="N407" s="55">
        <v>0</v>
      </c>
      <c r="O407" s="55">
        <v>5000</v>
      </c>
      <c r="P407" s="55">
        <v>0</v>
      </c>
      <c r="Q407" s="123">
        <v>0</v>
      </c>
      <c r="R407" s="746">
        <v>0</v>
      </c>
      <c r="S407" s="656">
        <v>0</v>
      </c>
      <c r="T407" s="657">
        <v>0</v>
      </c>
      <c r="U407" s="565">
        <v>0</v>
      </c>
      <c r="V407" s="444" t="e">
        <f t="shared" si="138"/>
        <v>#DIV/0!</v>
      </c>
      <c r="W407" s="121"/>
      <c r="X407" s="121"/>
      <c r="Y407" s="121"/>
    </row>
    <row r="408" spans="1:25" ht="12.75">
      <c r="A408" s="309" t="s">
        <v>569</v>
      </c>
      <c r="I408" s="1">
        <v>650</v>
      </c>
      <c r="J408" s="63">
        <v>4</v>
      </c>
      <c r="K408" s="63" t="s">
        <v>9</v>
      </c>
      <c r="L408" s="63"/>
      <c r="M408" s="52">
        <f aca="true" t="shared" si="139" ref="M408:U408">M409</f>
        <v>0</v>
      </c>
      <c r="N408" s="55">
        <f t="shared" si="139"/>
        <v>0</v>
      </c>
      <c r="O408" s="167">
        <f t="shared" si="139"/>
        <v>706000</v>
      </c>
      <c r="P408" s="55">
        <f t="shared" si="139"/>
        <v>302000</v>
      </c>
      <c r="Q408" s="123">
        <f t="shared" si="139"/>
        <v>0</v>
      </c>
      <c r="R408" s="746">
        <f t="shared" si="139"/>
        <v>75600</v>
      </c>
      <c r="S408" s="656">
        <f t="shared" si="139"/>
        <v>590600</v>
      </c>
      <c r="T408" s="657">
        <f t="shared" si="139"/>
        <v>590600</v>
      </c>
      <c r="U408" s="565">
        <f t="shared" si="139"/>
        <v>195625</v>
      </c>
      <c r="V408" s="444">
        <f t="shared" si="138"/>
        <v>0.3312309515746698</v>
      </c>
      <c r="W408" s="121">
        <f aca="true" t="shared" si="140" ref="W408:X413">P408/O408*100</f>
        <v>42.77620396600567</v>
      </c>
      <c r="X408" s="121">
        <f t="shared" si="140"/>
        <v>0</v>
      </c>
      <c r="Y408" s="121" t="e">
        <f aca="true" t="shared" si="141" ref="Y408:Y413">S408/Q408*100</f>
        <v>#DIV/0!</v>
      </c>
    </row>
    <row r="409" spans="1:25" ht="12.75">
      <c r="A409" s="309" t="s">
        <v>569</v>
      </c>
      <c r="I409" s="1">
        <v>650</v>
      </c>
      <c r="J409" s="24">
        <v>42</v>
      </c>
      <c r="K409" s="24" t="s">
        <v>93</v>
      </c>
      <c r="L409" s="24"/>
      <c r="M409" s="52">
        <f>M410+M411+M412+M413</f>
        <v>0</v>
      </c>
      <c r="N409" s="55">
        <f>N410+N411+N412+N413</f>
        <v>0</v>
      </c>
      <c r="O409" s="55">
        <f>O410+O411+O412+O413+O418+O414+O415+O416+O417</f>
        <v>706000</v>
      </c>
      <c r="P409" s="55">
        <f>P410+P411+P412+P413+P418+P414+P415+P416+P417</f>
        <v>302000</v>
      </c>
      <c r="Q409" s="123">
        <f>Q410+Q411+Q412+Q413</f>
        <v>0</v>
      </c>
      <c r="R409" s="746">
        <f>R410+R411+R412+R413+R414+R415+R416+R417+R418</f>
        <v>75600</v>
      </c>
      <c r="S409" s="656">
        <f>S410+S411+S412+S413+S414+S415+S416+S417+S418</f>
        <v>590600</v>
      </c>
      <c r="T409" s="657">
        <f>T410+T411+T412+T413+T414+T415+T416+T417+T418</f>
        <v>590600</v>
      </c>
      <c r="U409" s="565">
        <f>U410+U411+U412+U413+U414</f>
        <v>195625</v>
      </c>
      <c r="V409" s="444">
        <f t="shared" si="138"/>
        <v>0.3312309515746698</v>
      </c>
      <c r="W409" s="121">
        <f t="shared" si="140"/>
        <v>42.77620396600567</v>
      </c>
      <c r="X409" s="121">
        <f t="shared" si="140"/>
        <v>0</v>
      </c>
      <c r="Y409" s="121" t="e">
        <f t="shared" si="141"/>
        <v>#DIV/0!</v>
      </c>
    </row>
    <row r="410" spans="1:25" ht="12.75">
      <c r="A410" s="309" t="s">
        <v>569</v>
      </c>
      <c r="E410" s="1">
        <v>4</v>
      </c>
      <c r="G410" s="1">
        <v>6</v>
      </c>
      <c r="I410" s="1">
        <v>650</v>
      </c>
      <c r="J410" s="51">
        <v>4264</v>
      </c>
      <c r="K410" s="24" t="s">
        <v>437</v>
      </c>
      <c r="L410" s="51"/>
      <c r="M410" s="52">
        <v>0</v>
      </c>
      <c r="N410" s="55">
        <v>0</v>
      </c>
      <c r="O410" s="55">
        <v>210000</v>
      </c>
      <c r="P410" s="55">
        <v>135000</v>
      </c>
      <c r="Q410" s="123">
        <v>0</v>
      </c>
      <c r="R410" s="746">
        <v>0</v>
      </c>
      <c r="S410" s="656">
        <v>200000</v>
      </c>
      <c r="T410" s="657">
        <v>200000</v>
      </c>
      <c r="U410" s="565">
        <v>0</v>
      </c>
      <c r="V410" s="444">
        <f t="shared" si="138"/>
        <v>0</v>
      </c>
      <c r="W410" s="121">
        <f t="shared" si="140"/>
        <v>64.28571428571429</v>
      </c>
      <c r="X410" s="121">
        <f t="shared" si="140"/>
        <v>0</v>
      </c>
      <c r="Y410" s="121" t="e">
        <f t="shared" si="141"/>
        <v>#DIV/0!</v>
      </c>
    </row>
    <row r="411" spans="1:25" ht="12.75">
      <c r="A411" s="309" t="s">
        <v>569</v>
      </c>
      <c r="E411" s="1">
        <v>4</v>
      </c>
      <c r="G411" s="1">
        <v>6</v>
      </c>
      <c r="I411" s="1">
        <v>650</v>
      </c>
      <c r="J411" s="51">
        <v>4264</v>
      </c>
      <c r="K411" s="24" t="s">
        <v>438</v>
      </c>
      <c r="L411" s="51"/>
      <c r="M411" s="52">
        <v>0</v>
      </c>
      <c r="N411" s="55">
        <v>0</v>
      </c>
      <c r="O411" s="55">
        <v>80000</v>
      </c>
      <c r="P411" s="55">
        <v>46000</v>
      </c>
      <c r="Q411" s="123">
        <v>0</v>
      </c>
      <c r="R411" s="746">
        <v>0</v>
      </c>
      <c r="S411" s="656">
        <v>150000</v>
      </c>
      <c r="T411" s="657">
        <v>150000</v>
      </c>
      <c r="U411" s="565">
        <v>125000</v>
      </c>
      <c r="V411" s="444">
        <f t="shared" si="138"/>
        <v>0.8333333333333334</v>
      </c>
      <c r="W411" s="121">
        <f t="shared" si="140"/>
        <v>57.49999999999999</v>
      </c>
      <c r="X411" s="121">
        <f t="shared" si="140"/>
        <v>0</v>
      </c>
      <c r="Y411" s="121" t="e">
        <f t="shared" si="141"/>
        <v>#DIV/0!</v>
      </c>
    </row>
    <row r="412" spans="1:25" ht="12.75" hidden="1">
      <c r="A412" s="309" t="s">
        <v>569</v>
      </c>
      <c r="E412" s="1">
        <v>4</v>
      </c>
      <c r="G412" s="1">
        <v>6</v>
      </c>
      <c r="I412" s="1">
        <v>650</v>
      </c>
      <c r="J412" s="51">
        <v>4264</v>
      </c>
      <c r="K412" s="24" t="s">
        <v>394</v>
      </c>
      <c r="L412" s="51"/>
      <c r="M412" s="52">
        <v>0</v>
      </c>
      <c r="N412" s="55">
        <v>0</v>
      </c>
      <c r="O412" s="55">
        <v>0</v>
      </c>
      <c r="P412" s="55">
        <v>0</v>
      </c>
      <c r="Q412" s="123">
        <v>0</v>
      </c>
      <c r="R412" s="746">
        <v>0</v>
      </c>
      <c r="S412" s="656">
        <v>0</v>
      </c>
      <c r="T412" s="657">
        <v>0</v>
      </c>
      <c r="U412" s="565">
        <v>0</v>
      </c>
      <c r="V412" s="444" t="e">
        <f t="shared" si="138"/>
        <v>#DIV/0!</v>
      </c>
      <c r="W412" s="121" t="e">
        <f t="shared" si="140"/>
        <v>#DIV/0!</v>
      </c>
      <c r="X412" s="121" t="e">
        <f t="shared" si="140"/>
        <v>#DIV/0!</v>
      </c>
      <c r="Y412" s="121" t="e">
        <f t="shared" si="141"/>
        <v>#DIV/0!</v>
      </c>
    </row>
    <row r="413" spans="1:25" ht="12.75">
      <c r="A413" s="309" t="s">
        <v>569</v>
      </c>
      <c r="E413" s="1">
        <v>4</v>
      </c>
      <c r="G413" s="1">
        <v>6</v>
      </c>
      <c r="I413" s="1">
        <v>650</v>
      </c>
      <c r="J413" s="51">
        <v>4264</v>
      </c>
      <c r="K413" s="24" t="s">
        <v>439</v>
      </c>
      <c r="L413" s="51"/>
      <c r="M413" s="52">
        <v>0</v>
      </c>
      <c r="N413" s="55">
        <v>0</v>
      </c>
      <c r="O413" s="55">
        <v>80000</v>
      </c>
      <c r="P413" s="55">
        <v>0</v>
      </c>
      <c r="Q413" s="123">
        <v>0</v>
      </c>
      <c r="R413" s="746">
        <v>0</v>
      </c>
      <c r="S413" s="656">
        <v>50000</v>
      </c>
      <c r="T413" s="657">
        <v>50000</v>
      </c>
      <c r="U413" s="565">
        <v>50625</v>
      </c>
      <c r="V413" s="444">
        <f t="shared" si="138"/>
        <v>1.0125</v>
      </c>
      <c r="W413" s="121">
        <f t="shared" si="140"/>
        <v>0</v>
      </c>
      <c r="X413" s="121" t="e">
        <f t="shared" si="140"/>
        <v>#DIV/0!</v>
      </c>
      <c r="Y413" s="121" t="e">
        <f t="shared" si="141"/>
        <v>#DIV/0!</v>
      </c>
    </row>
    <row r="414" spans="1:25" ht="12.75">
      <c r="A414" s="309" t="s">
        <v>569</v>
      </c>
      <c r="E414" s="1">
        <v>4</v>
      </c>
      <c r="G414" s="1">
        <v>6</v>
      </c>
      <c r="I414" s="1">
        <v>650</v>
      </c>
      <c r="J414" s="51">
        <v>4264</v>
      </c>
      <c r="K414" s="24" t="s">
        <v>440</v>
      </c>
      <c r="L414" s="51"/>
      <c r="M414" s="52"/>
      <c r="N414" s="55">
        <v>0</v>
      </c>
      <c r="O414" s="55">
        <v>30000</v>
      </c>
      <c r="P414" s="55">
        <v>0</v>
      </c>
      <c r="Q414" s="123">
        <v>0</v>
      </c>
      <c r="R414" s="746">
        <v>0</v>
      </c>
      <c r="S414" s="656">
        <v>70000</v>
      </c>
      <c r="T414" s="657">
        <v>70000</v>
      </c>
      <c r="U414" s="565">
        <v>20000</v>
      </c>
      <c r="V414" s="444">
        <f t="shared" si="138"/>
        <v>0.2857142857142857</v>
      </c>
      <c r="W414" s="121"/>
      <c r="X414" s="121"/>
      <c r="Y414" s="121"/>
    </row>
    <row r="415" spans="1:25" ht="12.75">
      <c r="A415" s="309" t="s">
        <v>569</v>
      </c>
      <c r="E415" s="1">
        <v>4</v>
      </c>
      <c r="G415" s="1">
        <v>6</v>
      </c>
      <c r="I415" s="1">
        <v>650</v>
      </c>
      <c r="J415" s="51">
        <v>4264</v>
      </c>
      <c r="K415" s="24" t="s">
        <v>441</v>
      </c>
      <c r="L415" s="51"/>
      <c r="M415" s="52"/>
      <c r="N415" s="55">
        <v>0</v>
      </c>
      <c r="O415" s="55">
        <v>150000</v>
      </c>
      <c r="P415" s="55">
        <v>86000</v>
      </c>
      <c r="Q415" s="123">
        <v>0</v>
      </c>
      <c r="R415" s="746">
        <v>75600</v>
      </c>
      <c r="S415" s="656">
        <v>75600</v>
      </c>
      <c r="T415" s="657">
        <v>75600</v>
      </c>
      <c r="U415" s="565">
        <v>0</v>
      </c>
      <c r="V415" s="444">
        <f t="shared" si="138"/>
        <v>0</v>
      </c>
      <c r="W415" s="121"/>
      <c r="X415" s="121"/>
      <c r="Y415" s="121"/>
    </row>
    <row r="416" spans="1:25" ht="12.75" hidden="1">
      <c r="A416" s="309" t="s">
        <v>569</v>
      </c>
      <c r="E416" s="1">
        <v>4</v>
      </c>
      <c r="G416" s="1">
        <v>6</v>
      </c>
      <c r="I416" s="1">
        <v>650</v>
      </c>
      <c r="J416" s="51">
        <v>4264</v>
      </c>
      <c r="K416" s="24" t="s">
        <v>442</v>
      </c>
      <c r="L416" s="51"/>
      <c r="M416" s="52"/>
      <c r="N416" s="55">
        <v>0</v>
      </c>
      <c r="O416" s="55">
        <v>35000</v>
      </c>
      <c r="P416" s="55">
        <v>0</v>
      </c>
      <c r="Q416" s="123">
        <v>0</v>
      </c>
      <c r="R416" s="746">
        <v>0</v>
      </c>
      <c r="S416" s="656">
        <v>0</v>
      </c>
      <c r="T416" s="657">
        <v>0</v>
      </c>
      <c r="U416" s="565">
        <v>0</v>
      </c>
      <c r="V416" s="444" t="e">
        <f t="shared" si="138"/>
        <v>#DIV/0!</v>
      </c>
      <c r="W416" s="121"/>
      <c r="X416" s="121"/>
      <c r="Y416" s="121"/>
    </row>
    <row r="417" spans="1:25" ht="13.5" thickBot="1">
      <c r="A417" s="309" t="s">
        <v>569</v>
      </c>
      <c r="E417" s="1">
        <v>4</v>
      </c>
      <c r="G417" s="1">
        <v>6</v>
      </c>
      <c r="I417" s="1">
        <v>650</v>
      </c>
      <c r="J417" s="51">
        <v>4264</v>
      </c>
      <c r="K417" s="24" t="s">
        <v>443</v>
      </c>
      <c r="L417" s="51"/>
      <c r="M417" s="52"/>
      <c r="N417" s="55">
        <v>0</v>
      </c>
      <c r="O417" s="55">
        <v>86000</v>
      </c>
      <c r="P417" s="55">
        <v>35000</v>
      </c>
      <c r="Q417" s="123">
        <v>0</v>
      </c>
      <c r="R417" s="746">
        <v>0</v>
      </c>
      <c r="S417" s="656">
        <v>45000</v>
      </c>
      <c r="T417" s="657">
        <v>45000</v>
      </c>
      <c r="U417" s="565">
        <v>0</v>
      </c>
      <c r="V417" s="444">
        <f t="shared" si="138"/>
        <v>0</v>
      </c>
      <c r="W417" s="121"/>
      <c r="X417" s="121"/>
      <c r="Y417" s="121"/>
    </row>
    <row r="418" spans="1:25" ht="13.5" hidden="1" thickBot="1">
      <c r="A418" s="309" t="s">
        <v>569</v>
      </c>
      <c r="E418" s="1">
        <v>4</v>
      </c>
      <c r="G418" s="1">
        <v>6</v>
      </c>
      <c r="I418" s="1">
        <v>650</v>
      </c>
      <c r="J418" s="51">
        <v>4264</v>
      </c>
      <c r="K418" s="24" t="s">
        <v>444</v>
      </c>
      <c r="L418" s="51"/>
      <c r="M418" s="52">
        <v>0</v>
      </c>
      <c r="N418" s="55">
        <v>0</v>
      </c>
      <c r="O418" s="55">
        <v>35000</v>
      </c>
      <c r="P418" s="55">
        <v>0</v>
      </c>
      <c r="Q418" s="123">
        <v>0</v>
      </c>
      <c r="R418" s="746">
        <v>0</v>
      </c>
      <c r="S418" s="656">
        <v>0</v>
      </c>
      <c r="T418" s="657">
        <v>0</v>
      </c>
      <c r="U418" s="565">
        <v>0</v>
      </c>
      <c r="V418" s="444" t="e">
        <f t="shared" si="138"/>
        <v>#DIV/0!</v>
      </c>
      <c r="W418" s="121">
        <f>P418/O418*100</f>
        <v>0</v>
      </c>
      <c r="X418" s="121" t="e">
        <f>Q418/P418*100</f>
        <v>#DIV/0!</v>
      </c>
      <c r="Y418" s="121" t="e">
        <f>S418/Q418*100</f>
        <v>#DIV/0!</v>
      </c>
    </row>
    <row r="419" spans="10:25" ht="12.75">
      <c r="J419" s="158"/>
      <c r="K419" s="158" t="s">
        <v>253</v>
      </c>
      <c r="L419" s="158"/>
      <c r="M419" s="159">
        <f aca="true" t="shared" si="142" ref="M419:S419">M393+M408</f>
        <v>0</v>
      </c>
      <c r="N419" s="159">
        <f t="shared" si="142"/>
        <v>149765</v>
      </c>
      <c r="O419" s="159">
        <f t="shared" si="142"/>
        <v>868000</v>
      </c>
      <c r="P419" s="159">
        <f t="shared" si="142"/>
        <v>645000</v>
      </c>
      <c r="Q419" s="160">
        <f>Q393+Q408</f>
        <v>0</v>
      </c>
      <c r="R419" s="725">
        <f>R393+R408</f>
        <v>147216</v>
      </c>
      <c r="S419" s="701">
        <f t="shared" si="142"/>
        <v>1040600</v>
      </c>
      <c r="T419" s="702">
        <f>T393+T408</f>
        <v>1040600</v>
      </c>
      <c r="U419" s="252">
        <f>U393+U408</f>
        <v>317891</v>
      </c>
      <c r="V419" s="455">
        <f>U419/S419</f>
        <v>0.30548817989621374</v>
      </c>
      <c r="W419" s="161"/>
      <c r="X419" s="161"/>
      <c r="Y419" s="161"/>
    </row>
    <row r="420" spans="10:25" ht="12.75">
      <c r="J420" s="130"/>
      <c r="K420" s="130"/>
      <c r="L420" s="130"/>
      <c r="M420" s="102"/>
      <c r="N420" s="102"/>
      <c r="O420" s="102"/>
      <c r="P420" s="102"/>
      <c r="Q420" s="136"/>
      <c r="R420" s="727"/>
      <c r="S420" s="674"/>
      <c r="T420" s="675"/>
      <c r="U420" s="243"/>
      <c r="V420" s="188"/>
      <c r="W420" s="237"/>
      <c r="X420" s="237"/>
      <c r="Y420" s="237"/>
    </row>
    <row r="421" spans="1:25" s="20" customFormat="1" ht="12.75">
      <c r="A421" s="313" t="s">
        <v>308</v>
      </c>
      <c r="B421" s="7"/>
      <c r="C421" s="7"/>
      <c r="D421" s="7"/>
      <c r="E421" s="7"/>
      <c r="F421" s="7"/>
      <c r="G421" s="7"/>
      <c r="H421" s="7"/>
      <c r="I421" s="7"/>
      <c r="J421" s="317" t="s">
        <v>529</v>
      </c>
      <c r="K421" s="117" t="s">
        <v>152</v>
      </c>
      <c r="L421" s="117"/>
      <c r="M421" s="16"/>
      <c r="N421" s="16"/>
      <c r="O421" s="16"/>
      <c r="P421" s="16"/>
      <c r="Q421" s="290"/>
      <c r="R421" s="754"/>
      <c r="S421" s="691"/>
      <c r="T421" s="692"/>
      <c r="U421" s="291"/>
      <c r="V421" s="465"/>
      <c r="W421" s="152"/>
      <c r="X421" s="152"/>
      <c r="Y421" s="152"/>
    </row>
    <row r="422" spans="1:25" ht="12.75">
      <c r="A422" s="312" t="s">
        <v>530</v>
      </c>
      <c r="B422" s="8"/>
      <c r="C422" s="8"/>
      <c r="D422" s="8"/>
      <c r="E422" s="8"/>
      <c r="F422" s="8"/>
      <c r="G422" s="8"/>
      <c r="H422" s="8"/>
      <c r="I422" s="8">
        <v>510</v>
      </c>
      <c r="J422" s="266" t="s">
        <v>131</v>
      </c>
      <c r="K422" s="266" t="s">
        <v>153</v>
      </c>
      <c r="L422" s="266"/>
      <c r="M422" s="276"/>
      <c r="N422" s="276"/>
      <c r="O422" s="276"/>
      <c r="P422" s="276"/>
      <c r="Q422" s="277"/>
      <c r="R422" s="759"/>
      <c r="S422" s="705"/>
      <c r="T422" s="706"/>
      <c r="U422" s="278"/>
      <c r="V422" s="462"/>
      <c r="W422" s="134"/>
      <c r="X422" s="134"/>
      <c r="Y422" s="134"/>
    </row>
    <row r="423" spans="1:25" ht="12.75">
      <c r="A423" s="309" t="s">
        <v>530</v>
      </c>
      <c r="I423" s="1">
        <v>510</v>
      </c>
      <c r="J423" s="63">
        <v>3</v>
      </c>
      <c r="K423" s="63" t="s">
        <v>8</v>
      </c>
      <c r="L423" s="63"/>
      <c r="M423" s="75">
        <f aca="true" t="shared" si="143" ref="M423:U423">M424</f>
        <v>20130</v>
      </c>
      <c r="N423" s="74">
        <f t="shared" si="143"/>
        <v>63723</v>
      </c>
      <c r="O423" s="74">
        <f t="shared" si="143"/>
        <v>60000</v>
      </c>
      <c r="P423" s="74">
        <f t="shared" si="143"/>
        <v>86000</v>
      </c>
      <c r="Q423" s="74">
        <f t="shared" si="143"/>
        <v>10000</v>
      </c>
      <c r="R423" s="648">
        <f t="shared" si="143"/>
        <v>23750</v>
      </c>
      <c r="S423" s="648">
        <f t="shared" si="143"/>
        <v>60000</v>
      </c>
      <c r="T423" s="649">
        <f t="shared" si="143"/>
        <v>60000</v>
      </c>
      <c r="U423" s="95">
        <f t="shared" si="143"/>
        <v>32563</v>
      </c>
      <c r="V423" s="444">
        <f>U423/S423</f>
        <v>0.5427166666666666</v>
      </c>
      <c r="W423" s="121">
        <f aca="true" t="shared" si="144" ref="W423:X425">P423/O423*100</f>
        <v>143.33333333333334</v>
      </c>
      <c r="X423" s="121">
        <f t="shared" si="144"/>
        <v>11.627906976744185</v>
      </c>
      <c r="Y423" s="121">
        <f>S423/Q423*100</f>
        <v>600</v>
      </c>
    </row>
    <row r="424" spans="1:25" ht="12.75">
      <c r="A424" s="309" t="s">
        <v>530</v>
      </c>
      <c r="I424" s="1">
        <v>510</v>
      </c>
      <c r="J424" s="24">
        <v>32</v>
      </c>
      <c r="K424" s="30" t="s">
        <v>40</v>
      </c>
      <c r="L424" s="29"/>
      <c r="M424" s="25">
        <f>M425+M430</f>
        <v>20130</v>
      </c>
      <c r="N424" s="28">
        <f>N425+N430+N427+N428+N429</f>
        <v>63723</v>
      </c>
      <c r="O424" s="28">
        <f>O425+O430+O426</f>
        <v>60000</v>
      </c>
      <c r="P424" s="28">
        <f>P425+P430+P426+P429</f>
        <v>86000</v>
      </c>
      <c r="Q424" s="28">
        <f>Q425+Q430+Q426</f>
        <v>10000</v>
      </c>
      <c r="R424" s="649">
        <f>R425+R430+R426</f>
        <v>23750</v>
      </c>
      <c r="S424" s="648">
        <f>S425+S430+S426</f>
        <v>60000</v>
      </c>
      <c r="T424" s="649">
        <f>T425+T430+T426</f>
        <v>60000</v>
      </c>
      <c r="U424" s="564">
        <f>U425+U430+U426</f>
        <v>32563</v>
      </c>
      <c r="V424" s="444">
        <f aca="true" t="shared" si="145" ref="V424:V434">U424/S424</f>
        <v>0.5427166666666666</v>
      </c>
      <c r="W424" s="121">
        <f t="shared" si="144"/>
        <v>143.33333333333334</v>
      </c>
      <c r="X424" s="121">
        <f t="shared" si="144"/>
        <v>11.627906976744185</v>
      </c>
      <c r="Y424" s="121">
        <f>S424/Q424*100</f>
        <v>600</v>
      </c>
    </row>
    <row r="425" spans="1:25" ht="12.75">
      <c r="A425" s="309" t="s">
        <v>530</v>
      </c>
      <c r="C425" s="1">
        <v>2</v>
      </c>
      <c r="D425" s="1">
        <v>3</v>
      </c>
      <c r="E425" s="1">
        <v>4</v>
      </c>
      <c r="I425" s="1">
        <v>510</v>
      </c>
      <c r="J425" s="24">
        <v>3232</v>
      </c>
      <c r="K425" s="24" t="s">
        <v>277</v>
      </c>
      <c r="L425" s="24"/>
      <c r="M425" s="25">
        <v>20130</v>
      </c>
      <c r="N425" s="28">
        <v>49750</v>
      </c>
      <c r="O425" s="28">
        <v>60000</v>
      </c>
      <c r="P425" s="28">
        <v>86000</v>
      </c>
      <c r="Q425" s="123">
        <v>0</v>
      </c>
      <c r="R425" s="651">
        <v>23750</v>
      </c>
      <c r="S425" s="648">
        <v>60000</v>
      </c>
      <c r="T425" s="649">
        <v>60000</v>
      </c>
      <c r="U425" s="565">
        <v>32563</v>
      </c>
      <c r="V425" s="444">
        <f t="shared" si="145"/>
        <v>0.5427166666666666</v>
      </c>
      <c r="W425" s="121">
        <f t="shared" si="144"/>
        <v>143.33333333333334</v>
      </c>
      <c r="X425" s="121">
        <f t="shared" si="144"/>
        <v>0</v>
      </c>
      <c r="Y425" s="121" t="e">
        <f>S425/Q425*100</f>
        <v>#DIV/0!</v>
      </c>
    </row>
    <row r="426" spans="1:25" ht="12.75" hidden="1">
      <c r="A426" s="309" t="s">
        <v>530</v>
      </c>
      <c r="I426" s="1">
        <v>510</v>
      </c>
      <c r="J426" s="24">
        <v>3232</v>
      </c>
      <c r="K426" s="24" t="s">
        <v>291</v>
      </c>
      <c r="L426" s="24"/>
      <c r="M426" s="25"/>
      <c r="N426" s="28">
        <v>0</v>
      </c>
      <c r="O426" s="28">
        <v>0</v>
      </c>
      <c r="P426" s="28">
        <v>0</v>
      </c>
      <c r="Q426" s="123">
        <v>10000</v>
      </c>
      <c r="R426" s="651">
        <v>0</v>
      </c>
      <c r="S426" s="648">
        <v>0</v>
      </c>
      <c r="T426" s="649">
        <v>0</v>
      </c>
      <c r="U426" s="565">
        <v>0</v>
      </c>
      <c r="V426" s="444" t="e">
        <f t="shared" si="145"/>
        <v>#DIV/0!</v>
      </c>
      <c r="W426" s="121"/>
      <c r="X426" s="121"/>
      <c r="Y426" s="121"/>
    </row>
    <row r="427" spans="1:25" ht="12.75" hidden="1">
      <c r="A427" s="309" t="s">
        <v>530</v>
      </c>
      <c r="C427" s="1">
        <v>2</v>
      </c>
      <c r="I427" s="1">
        <v>510</v>
      </c>
      <c r="J427" s="24">
        <v>3232</v>
      </c>
      <c r="K427" s="24" t="s">
        <v>376</v>
      </c>
      <c r="L427" s="24"/>
      <c r="M427" s="25"/>
      <c r="N427" s="28">
        <v>0</v>
      </c>
      <c r="O427" s="28">
        <v>0</v>
      </c>
      <c r="P427" s="28">
        <v>0</v>
      </c>
      <c r="Q427" s="123">
        <v>0</v>
      </c>
      <c r="R427" s="651">
        <v>0</v>
      </c>
      <c r="S427" s="648">
        <v>0</v>
      </c>
      <c r="T427" s="649">
        <v>0</v>
      </c>
      <c r="U427" s="565">
        <v>0</v>
      </c>
      <c r="V427" s="444" t="e">
        <f t="shared" si="145"/>
        <v>#DIV/0!</v>
      </c>
      <c r="W427" s="121"/>
      <c r="X427" s="121"/>
      <c r="Y427" s="121"/>
    </row>
    <row r="428" spans="1:25" ht="12.75" hidden="1">
      <c r="A428" s="309" t="s">
        <v>530</v>
      </c>
      <c r="C428" s="1">
        <v>2</v>
      </c>
      <c r="E428" s="1">
        <v>4</v>
      </c>
      <c r="I428" s="1">
        <v>510</v>
      </c>
      <c r="J428" s="24">
        <v>3232</v>
      </c>
      <c r="K428" s="24" t="s">
        <v>377</v>
      </c>
      <c r="L428" s="24"/>
      <c r="M428" s="25"/>
      <c r="N428" s="28">
        <v>0</v>
      </c>
      <c r="O428" s="28">
        <v>0</v>
      </c>
      <c r="P428" s="28">
        <v>0</v>
      </c>
      <c r="Q428" s="123">
        <v>0</v>
      </c>
      <c r="R428" s="651">
        <v>0</v>
      </c>
      <c r="S428" s="648">
        <v>0</v>
      </c>
      <c r="T428" s="649">
        <v>0</v>
      </c>
      <c r="U428" s="565">
        <v>0</v>
      </c>
      <c r="V428" s="444" t="e">
        <f t="shared" si="145"/>
        <v>#DIV/0!</v>
      </c>
      <c r="W428" s="121"/>
      <c r="X428" s="121"/>
      <c r="Y428" s="121"/>
    </row>
    <row r="429" spans="1:25" ht="12.75" hidden="1">
      <c r="A429" s="309" t="s">
        <v>530</v>
      </c>
      <c r="J429" s="24">
        <v>3232</v>
      </c>
      <c r="K429" s="24" t="s">
        <v>477</v>
      </c>
      <c r="L429" s="24"/>
      <c r="M429" s="25"/>
      <c r="N429" s="28">
        <v>13973</v>
      </c>
      <c r="O429" s="28">
        <v>0</v>
      </c>
      <c r="P429" s="28">
        <v>0</v>
      </c>
      <c r="Q429" s="123">
        <v>0</v>
      </c>
      <c r="R429" s="651">
        <v>0</v>
      </c>
      <c r="S429" s="648">
        <v>0</v>
      </c>
      <c r="T429" s="649">
        <v>0</v>
      </c>
      <c r="U429" s="565">
        <v>0</v>
      </c>
      <c r="V429" s="444" t="e">
        <f t="shared" si="145"/>
        <v>#DIV/0!</v>
      </c>
      <c r="W429" s="121"/>
      <c r="X429" s="121"/>
      <c r="Y429" s="121"/>
    </row>
    <row r="430" spans="1:25" ht="12.75" hidden="1">
      <c r="A430" s="309" t="s">
        <v>530</v>
      </c>
      <c r="C430" s="1">
        <v>2</v>
      </c>
      <c r="D430" s="1">
        <v>3</v>
      </c>
      <c r="E430" s="1">
        <v>4</v>
      </c>
      <c r="I430" s="1">
        <v>510</v>
      </c>
      <c r="J430" s="24">
        <v>3237</v>
      </c>
      <c r="K430" s="24" t="s">
        <v>242</v>
      </c>
      <c r="L430" s="24"/>
      <c r="M430" s="25">
        <v>0</v>
      </c>
      <c r="N430" s="28">
        <v>0</v>
      </c>
      <c r="O430" s="28">
        <v>0</v>
      </c>
      <c r="P430" s="28">
        <v>0</v>
      </c>
      <c r="Q430" s="123">
        <v>0</v>
      </c>
      <c r="R430" s="651">
        <v>0</v>
      </c>
      <c r="S430" s="648">
        <v>0</v>
      </c>
      <c r="T430" s="649">
        <v>0</v>
      </c>
      <c r="U430" s="565">
        <v>0</v>
      </c>
      <c r="V430" s="444" t="e">
        <f t="shared" si="145"/>
        <v>#DIV/0!</v>
      </c>
      <c r="W430" s="121" t="e">
        <f aca="true" t="shared" si="146" ref="W430:X434">P430/O430*100</f>
        <v>#DIV/0!</v>
      </c>
      <c r="X430" s="121" t="e">
        <f t="shared" si="146"/>
        <v>#DIV/0!</v>
      </c>
      <c r="Y430" s="121" t="e">
        <f>S430/Q430*100</f>
        <v>#DIV/0!</v>
      </c>
    </row>
    <row r="431" spans="1:25" ht="12.75">
      <c r="A431" s="309" t="s">
        <v>530</v>
      </c>
      <c r="E431" s="309" t="s">
        <v>540</v>
      </c>
      <c r="I431" s="1">
        <v>510</v>
      </c>
      <c r="J431" s="63">
        <v>4</v>
      </c>
      <c r="K431" s="63" t="s">
        <v>9</v>
      </c>
      <c r="L431" s="63"/>
      <c r="M431" s="75">
        <f aca="true" t="shared" si="147" ref="M431:U431">M432</f>
        <v>0</v>
      </c>
      <c r="N431" s="74">
        <f t="shared" si="147"/>
        <v>85731</v>
      </c>
      <c r="O431" s="74">
        <f t="shared" si="147"/>
        <v>0</v>
      </c>
      <c r="P431" s="74">
        <f t="shared" si="147"/>
        <v>0</v>
      </c>
      <c r="Q431" s="123">
        <f t="shared" si="147"/>
        <v>0</v>
      </c>
      <c r="R431" s="651">
        <f t="shared" si="147"/>
        <v>0</v>
      </c>
      <c r="S431" s="648">
        <f t="shared" si="147"/>
        <v>60000</v>
      </c>
      <c r="T431" s="649">
        <f t="shared" si="147"/>
        <v>60000</v>
      </c>
      <c r="U431" s="565">
        <f t="shared" si="147"/>
        <v>0</v>
      </c>
      <c r="V431" s="444">
        <f t="shared" si="145"/>
        <v>0</v>
      </c>
      <c r="W431" s="121" t="e">
        <f t="shared" si="146"/>
        <v>#DIV/0!</v>
      </c>
      <c r="X431" s="121" t="e">
        <f t="shared" si="146"/>
        <v>#DIV/0!</v>
      </c>
      <c r="Y431" s="121" t="e">
        <f>S431/Q431*100</f>
        <v>#DIV/0!</v>
      </c>
    </row>
    <row r="432" spans="1:25" ht="12.75">
      <c r="A432" s="309" t="s">
        <v>530</v>
      </c>
      <c r="I432" s="1">
        <v>510</v>
      </c>
      <c r="J432" s="24">
        <v>42</v>
      </c>
      <c r="K432" s="24" t="s">
        <v>93</v>
      </c>
      <c r="L432" s="24"/>
      <c r="M432" s="25">
        <f aca="true" t="shared" si="148" ref="M432:S432">M433+M434</f>
        <v>0</v>
      </c>
      <c r="N432" s="28">
        <f>N433+N434</f>
        <v>85731</v>
      </c>
      <c r="O432" s="28">
        <f t="shared" si="148"/>
        <v>0</v>
      </c>
      <c r="P432" s="28">
        <f t="shared" si="148"/>
        <v>0</v>
      </c>
      <c r="Q432" s="123">
        <f>Q433+Q434</f>
        <v>0</v>
      </c>
      <c r="R432" s="651">
        <f>R433+R434</f>
        <v>0</v>
      </c>
      <c r="S432" s="648">
        <f t="shared" si="148"/>
        <v>60000</v>
      </c>
      <c r="T432" s="649">
        <f>T433+T434</f>
        <v>60000</v>
      </c>
      <c r="U432" s="565">
        <f>U433+U434</f>
        <v>0</v>
      </c>
      <c r="V432" s="444">
        <f t="shared" si="145"/>
        <v>0</v>
      </c>
      <c r="W432" s="121" t="e">
        <f t="shared" si="146"/>
        <v>#DIV/0!</v>
      </c>
      <c r="X432" s="121" t="e">
        <f t="shared" si="146"/>
        <v>#DIV/0!</v>
      </c>
      <c r="Y432" s="121" t="e">
        <f>S432/Q432*100</f>
        <v>#DIV/0!</v>
      </c>
    </row>
    <row r="433" spans="1:25" ht="12.75" hidden="1">
      <c r="A433" s="309" t="s">
        <v>530</v>
      </c>
      <c r="E433" s="1">
        <v>4</v>
      </c>
      <c r="G433" s="1">
        <v>6</v>
      </c>
      <c r="I433" s="1">
        <v>510</v>
      </c>
      <c r="J433" s="41">
        <v>4264</v>
      </c>
      <c r="K433" s="31" t="s">
        <v>250</v>
      </c>
      <c r="L433" s="41"/>
      <c r="M433" s="42">
        <v>0</v>
      </c>
      <c r="N433" s="70">
        <v>85731</v>
      </c>
      <c r="O433" s="70">
        <v>0</v>
      </c>
      <c r="P433" s="70">
        <v>0</v>
      </c>
      <c r="Q433" s="123">
        <v>0</v>
      </c>
      <c r="R433" s="744">
        <v>0</v>
      </c>
      <c r="S433" s="652">
        <v>0</v>
      </c>
      <c r="T433" s="653">
        <v>0</v>
      </c>
      <c r="U433" s="565">
        <v>0</v>
      </c>
      <c r="V433" s="444" t="e">
        <f t="shared" si="145"/>
        <v>#DIV/0!</v>
      </c>
      <c r="W433" s="121" t="e">
        <f t="shared" si="146"/>
        <v>#DIV/0!</v>
      </c>
      <c r="X433" s="121" t="e">
        <f t="shared" si="146"/>
        <v>#DIV/0!</v>
      </c>
      <c r="Y433" s="121" t="e">
        <f>S433/Q433*100</f>
        <v>#DIV/0!</v>
      </c>
    </row>
    <row r="434" spans="1:25" ht="13.5" thickBot="1">
      <c r="A434" s="309" t="s">
        <v>530</v>
      </c>
      <c r="E434" s="1">
        <v>4</v>
      </c>
      <c r="G434" s="1">
        <v>6</v>
      </c>
      <c r="I434" s="1">
        <v>510</v>
      </c>
      <c r="J434" s="24">
        <v>4214</v>
      </c>
      <c r="K434" s="24" t="s">
        <v>508</v>
      </c>
      <c r="L434" s="24"/>
      <c r="M434" s="25">
        <v>0</v>
      </c>
      <c r="N434" s="28">
        <v>0</v>
      </c>
      <c r="O434" s="28">
        <v>0</v>
      </c>
      <c r="P434" s="28">
        <v>0</v>
      </c>
      <c r="Q434" s="123">
        <v>0</v>
      </c>
      <c r="R434" s="651">
        <v>0</v>
      </c>
      <c r="S434" s="648">
        <v>60000</v>
      </c>
      <c r="T434" s="649">
        <v>60000</v>
      </c>
      <c r="U434" s="565">
        <v>0</v>
      </c>
      <c r="V434" s="444">
        <f t="shared" si="145"/>
        <v>0</v>
      </c>
      <c r="W434" s="121" t="e">
        <f t="shared" si="146"/>
        <v>#DIV/0!</v>
      </c>
      <c r="X434" s="121" t="e">
        <f t="shared" si="146"/>
        <v>#DIV/0!</v>
      </c>
      <c r="Y434" s="121" t="e">
        <f>S434/Q434*100</f>
        <v>#DIV/0!</v>
      </c>
    </row>
    <row r="435" spans="1:25" ht="12.75">
      <c r="A435" s="15"/>
      <c r="J435" s="158"/>
      <c r="K435" s="158" t="s">
        <v>253</v>
      </c>
      <c r="L435" s="158"/>
      <c r="M435" s="159">
        <f aca="true" t="shared" si="149" ref="M435:S435">M423+M431</f>
        <v>20130</v>
      </c>
      <c r="N435" s="159">
        <f t="shared" si="149"/>
        <v>149454</v>
      </c>
      <c r="O435" s="159">
        <f t="shared" si="149"/>
        <v>60000</v>
      </c>
      <c r="P435" s="159">
        <f t="shared" si="149"/>
        <v>86000</v>
      </c>
      <c r="Q435" s="160">
        <f>Q423+Q431</f>
        <v>10000</v>
      </c>
      <c r="R435" s="725">
        <f>R423+R431</f>
        <v>23750</v>
      </c>
      <c r="S435" s="701">
        <f t="shared" si="149"/>
        <v>120000</v>
      </c>
      <c r="T435" s="702">
        <f>T423+T431</f>
        <v>120000</v>
      </c>
      <c r="U435" s="252">
        <f>U423+U431</f>
        <v>32563</v>
      </c>
      <c r="V435" s="455">
        <f>U435/S435</f>
        <v>0.2713583333333333</v>
      </c>
      <c r="W435" s="161"/>
      <c r="X435" s="161"/>
      <c r="Y435" s="161"/>
    </row>
    <row r="436" spans="10:25" ht="12.75">
      <c r="J436" s="31"/>
      <c r="K436" s="31"/>
      <c r="L436" s="31"/>
      <c r="M436" s="32"/>
      <c r="N436" s="34"/>
      <c r="O436" s="32"/>
      <c r="P436" s="34"/>
      <c r="Q436" s="182"/>
      <c r="R436" s="764"/>
      <c r="S436" s="703"/>
      <c r="T436" s="704"/>
      <c r="U436" s="589"/>
      <c r="V436" s="186"/>
      <c r="W436" s="183"/>
      <c r="X436" s="183"/>
      <c r="Y436" s="183"/>
    </row>
    <row r="437" spans="1:25" s="20" customFormat="1" ht="12.75">
      <c r="A437" s="7"/>
      <c r="B437" s="7"/>
      <c r="C437" s="7"/>
      <c r="D437" s="7"/>
      <c r="E437" s="7"/>
      <c r="F437" s="7"/>
      <c r="G437" s="7"/>
      <c r="H437" s="7"/>
      <c r="I437" s="7"/>
      <c r="J437" s="317" t="s">
        <v>532</v>
      </c>
      <c r="K437" s="317" t="s">
        <v>545</v>
      </c>
      <c r="L437" s="317"/>
      <c r="M437" s="16"/>
      <c r="N437" s="16"/>
      <c r="O437" s="16"/>
      <c r="P437" s="16"/>
      <c r="Q437" s="290"/>
      <c r="R437" s="754"/>
      <c r="S437" s="691"/>
      <c r="T437" s="692"/>
      <c r="U437" s="291"/>
      <c r="V437" s="465"/>
      <c r="W437" s="152"/>
      <c r="X437" s="152"/>
      <c r="Y437" s="152"/>
    </row>
    <row r="438" spans="1:25" s="309" customFormat="1" ht="12.75">
      <c r="A438" s="309" t="s">
        <v>309</v>
      </c>
      <c r="I438" s="309">
        <v>900</v>
      </c>
      <c r="J438" s="309" t="s">
        <v>209</v>
      </c>
      <c r="K438" s="309" t="s">
        <v>116</v>
      </c>
      <c r="M438" s="334"/>
      <c r="N438" s="334"/>
      <c r="O438" s="334"/>
      <c r="P438" s="334"/>
      <c r="Q438" s="335"/>
      <c r="R438" s="767"/>
      <c r="S438" s="729"/>
      <c r="T438" s="729"/>
      <c r="U438" s="594"/>
      <c r="V438" s="466"/>
      <c r="W438" s="323"/>
      <c r="X438" s="323"/>
      <c r="Y438" s="323"/>
    </row>
    <row r="439" spans="1:25" ht="12.75">
      <c r="A439" s="312" t="s">
        <v>322</v>
      </c>
      <c r="B439" s="8"/>
      <c r="C439" s="8"/>
      <c r="D439" s="8"/>
      <c r="E439" s="8"/>
      <c r="F439" s="8"/>
      <c r="G439" s="8"/>
      <c r="H439" s="8"/>
      <c r="I439" s="8">
        <v>911</v>
      </c>
      <c r="J439" s="266" t="s">
        <v>131</v>
      </c>
      <c r="K439" s="266" t="s">
        <v>154</v>
      </c>
      <c r="L439" s="266"/>
      <c r="M439" s="276"/>
      <c r="N439" s="276"/>
      <c r="O439" s="276"/>
      <c r="P439" s="276"/>
      <c r="Q439" s="277"/>
      <c r="R439" s="759"/>
      <c r="S439" s="705"/>
      <c r="T439" s="706"/>
      <c r="U439" s="278"/>
      <c r="V439" s="462"/>
      <c r="W439" s="138"/>
      <c r="X439" s="138"/>
      <c r="Y439" s="138"/>
    </row>
    <row r="440" spans="1:25" ht="12.75">
      <c r="A440" s="311" t="s">
        <v>322</v>
      </c>
      <c r="I440" s="1">
        <v>911</v>
      </c>
      <c r="J440" s="63">
        <v>3</v>
      </c>
      <c r="K440" s="63" t="s">
        <v>8</v>
      </c>
      <c r="L440" s="63"/>
      <c r="M440" s="75">
        <f aca="true" t="shared" si="150" ref="M440:U440">M441+M445</f>
        <v>15962</v>
      </c>
      <c r="N440" s="74">
        <f t="shared" si="150"/>
        <v>23728</v>
      </c>
      <c r="O440" s="74">
        <f t="shared" si="150"/>
        <v>72000</v>
      </c>
      <c r="P440" s="74">
        <f t="shared" si="150"/>
        <v>37713</v>
      </c>
      <c r="Q440" s="119">
        <f t="shared" si="150"/>
        <v>42000</v>
      </c>
      <c r="R440" s="650">
        <f>R441+R445</f>
        <v>12000</v>
      </c>
      <c r="S440" s="648">
        <f t="shared" si="150"/>
        <v>67700</v>
      </c>
      <c r="T440" s="649">
        <f>T441+T445</f>
        <v>67700</v>
      </c>
      <c r="U440" s="238">
        <f t="shared" si="150"/>
        <v>0</v>
      </c>
      <c r="V440" s="444">
        <f>U440/S440</f>
        <v>0</v>
      </c>
      <c r="W440" s="134"/>
      <c r="X440" s="134"/>
      <c r="Y440" s="134"/>
    </row>
    <row r="441" spans="1:25" ht="12.75">
      <c r="A441" s="311" t="s">
        <v>322</v>
      </c>
      <c r="I441" s="1">
        <v>911</v>
      </c>
      <c r="J441" s="24">
        <v>32</v>
      </c>
      <c r="K441" s="30" t="s">
        <v>40</v>
      </c>
      <c r="L441" s="29"/>
      <c r="M441" s="25">
        <f aca="true" t="shared" si="151" ref="M441:S441">M442+M443</f>
        <v>8922</v>
      </c>
      <c r="N441" s="28">
        <f>N442+N443</f>
        <v>15528</v>
      </c>
      <c r="O441" s="28">
        <f t="shared" si="151"/>
        <v>14000</v>
      </c>
      <c r="P441" s="28">
        <f t="shared" si="151"/>
        <v>17713</v>
      </c>
      <c r="Q441" s="123">
        <f>Q442+Q443</f>
        <v>14000</v>
      </c>
      <c r="R441" s="651">
        <f>R442+R443</f>
        <v>12000</v>
      </c>
      <c r="S441" s="648">
        <f t="shared" si="151"/>
        <v>17700</v>
      </c>
      <c r="T441" s="649">
        <f>T442+T443</f>
        <v>17700</v>
      </c>
      <c r="U441" s="565">
        <f>U442+U443</f>
        <v>0</v>
      </c>
      <c r="V441" s="444">
        <f aca="true" t="shared" si="152" ref="V441:V447">U441/S441</f>
        <v>0</v>
      </c>
      <c r="W441" s="121">
        <f aca="true" t="shared" si="153" ref="W441:X448">P440/O440*100</f>
        <v>52.37916666666666</v>
      </c>
      <c r="X441" s="121">
        <f t="shared" si="153"/>
        <v>111.3674329806698</v>
      </c>
      <c r="Y441" s="121">
        <f aca="true" t="shared" si="154" ref="Y441:Y448">S440/Q440*100</f>
        <v>161.1904761904762</v>
      </c>
    </row>
    <row r="442" spans="1:25" ht="12.75">
      <c r="A442" s="311" t="s">
        <v>322</v>
      </c>
      <c r="C442" s="1">
        <v>2</v>
      </c>
      <c r="D442" s="1">
        <v>3</v>
      </c>
      <c r="E442" s="1">
        <v>4</v>
      </c>
      <c r="I442" s="1">
        <v>911</v>
      </c>
      <c r="J442" s="24">
        <v>3237</v>
      </c>
      <c r="K442" s="30" t="s">
        <v>169</v>
      </c>
      <c r="L442" s="29"/>
      <c r="M442" s="25">
        <v>8922</v>
      </c>
      <c r="N442" s="28">
        <v>12365</v>
      </c>
      <c r="O442" s="28">
        <v>10000</v>
      </c>
      <c r="P442" s="28">
        <v>12000</v>
      </c>
      <c r="Q442" s="123">
        <v>10000</v>
      </c>
      <c r="R442" s="651">
        <v>12000</v>
      </c>
      <c r="S442" s="648">
        <v>12000</v>
      </c>
      <c r="T442" s="649">
        <v>12000</v>
      </c>
      <c r="U442" s="565">
        <v>0</v>
      </c>
      <c r="V442" s="444">
        <f t="shared" si="152"/>
        <v>0</v>
      </c>
      <c r="W442" s="121">
        <f t="shared" si="153"/>
        <v>126.52142857142856</v>
      </c>
      <c r="X442" s="121">
        <f t="shared" si="153"/>
        <v>79.03799469316321</v>
      </c>
      <c r="Y442" s="121">
        <f t="shared" si="154"/>
        <v>126.42857142857142</v>
      </c>
    </row>
    <row r="443" spans="1:25" ht="12.75">
      <c r="A443" s="311" t="s">
        <v>322</v>
      </c>
      <c r="I443" s="1">
        <v>911</v>
      </c>
      <c r="J443" s="62">
        <v>322</v>
      </c>
      <c r="K443" s="62" t="s">
        <v>90</v>
      </c>
      <c r="L443" s="62"/>
      <c r="M443" s="25">
        <f aca="true" t="shared" si="155" ref="M443:U443">M444</f>
        <v>0</v>
      </c>
      <c r="N443" s="28">
        <f t="shared" si="155"/>
        <v>3163</v>
      </c>
      <c r="O443" s="28">
        <f t="shared" si="155"/>
        <v>4000</v>
      </c>
      <c r="P443" s="28">
        <f t="shared" si="155"/>
        <v>5713</v>
      </c>
      <c r="Q443" s="123">
        <f t="shared" si="155"/>
        <v>4000</v>
      </c>
      <c r="R443" s="651">
        <f>R444</f>
        <v>0</v>
      </c>
      <c r="S443" s="648">
        <f>S444</f>
        <v>5700</v>
      </c>
      <c r="T443" s="649">
        <f>T444</f>
        <v>5700</v>
      </c>
      <c r="U443" s="565">
        <f t="shared" si="155"/>
        <v>0</v>
      </c>
      <c r="V443" s="444">
        <f t="shared" si="152"/>
        <v>0</v>
      </c>
      <c r="W443" s="121">
        <f t="shared" si="153"/>
        <v>120</v>
      </c>
      <c r="X443" s="121">
        <f t="shared" si="153"/>
        <v>83.33333333333334</v>
      </c>
      <c r="Y443" s="121">
        <f t="shared" si="154"/>
        <v>120</v>
      </c>
    </row>
    <row r="444" spans="1:25" ht="12.75">
      <c r="A444" s="311" t="s">
        <v>322</v>
      </c>
      <c r="E444" s="1">
        <v>4</v>
      </c>
      <c r="I444" s="1">
        <v>911</v>
      </c>
      <c r="J444" s="24">
        <v>3221</v>
      </c>
      <c r="K444" s="30" t="s">
        <v>251</v>
      </c>
      <c r="L444" s="29"/>
      <c r="M444" s="25">
        <v>0</v>
      </c>
      <c r="N444" s="28">
        <v>3163</v>
      </c>
      <c r="O444" s="28">
        <v>4000</v>
      </c>
      <c r="P444" s="28">
        <v>5713</v>
      </c>
      <c r="Q444" s="123">
        <v>4000</v>
      </c>
      <c r="R444" s="651">
        <v>0</v>
      </c>
      <c r="S444" s="648">
        <v>5700</v>
      </c>
      <c r="T444" s="649">
        <v>5700</v>
      </c>
      <c r="U444" s="565">
        <v>0</v>
      </c>
      <c r="V444" s="444">
        <f t="shared" si="152"/>
        <v>0</v>
      </c>
      <c r="W444" s="121">
        <f t="shared" si="153"/>
        <v>142.825</v>
      </c>
      <c r="X444" s="121">
        <f t="shared" si="153"/>
        <v>70.01575354454752</v>
      </c>
      <c r="Y444" s="121">
        <f t="shared" si="154"/>
        <v>142.5</v>
      </c>
    </row>
    <row r="445" spans="1:25" ht="12.75">
      <c r="A445" s="311" t="s">
        <v>322</v>
      </c>
      <c r="I445" s="1">
        <v>911</v>
      </c>
      <c r="J445" s="24">
        <v>38</v>
      </c>
      <c r="K445" s="30" t="s">
        <v>215</v>
      </c>
      <c r="L445" s="29"/>
      <c r="M445" s="25">
        <f>M446</f>
        <v>7040</v>
      </c>
      <c r="N445" s="28">
        <f>N446</f>
        <v>8200</v>
      </c>
      <c r="O445" s="28">
        <f aca="true" t="shared" si="156" ref="O445:U445">O446+O447</f>
        <v>58000</v>
      </c>
      <c r="P445" s="28">
        <f t="shared" si="156"/>
        <v>20000</v>
      </c>
      <c r="Q445" s="123">
        <f t="shared" si="156"/>
        <v>28000</v>
      </c>
      <c r="R445" s="651">
        <f t="shared" si="156"/>
        <v>0</v>
      </c>
      <c r="S445" s="648">
        <f t="shared" si="156"/>
        <v>50000</v>
      </c>
      <c r="T445" s="649">
        <f t="shared" si="156"/>
        <v>50000</v>
      </c>
      <c r="U445" s="564">
        <f t="shared" si="156"/>
        <v>0</v>
      </c>
      <c r="V445" s="444">
        <f t="shared" si="152"/>
        <v>0</v>
      </c>
      <c r="W445" s="121">
        <f t="shared" si="153"/>
        <v>142.825</v>
      </c>
      <c r="X445" s="121">
        <f t="shared" si="153"/>
        <v>70.01575354454752</v>
      </c>
      <c r="Y445" s="121">
        <f t="shared" si="154"/>
        <v>142.5</v>
      </c>
    </row>
    <row r="446" spans="1:25" ht="12.75">
      <c r="A446" s="311" t="s">
        <v>322</v>
      </c>
      <c r="E446" s="1">
        <v>4</v>
      </c>
      <c r="I446" s="1">
        <v>911</v>
      </c>
      <c r="J446" s="24">
        <v>3811</v>
      </c>
      <c r="K446" s="24" t="s">
        <v>216</v>
      </c>
      <c r="L446" s="24"/>
      <c r="M446" s="25">
        <v>7040</v>
      </c>
      <c r="N446" s="28">
        <v>8200</v>
      </c>
      <c r="O446" s="28">
        <v>8000</v>
      </c>
      <c r="P446" s="28">
        <v>20000</v>
      </c>
      <c r="Q446" s="123">
        <v>8000</v>
      </c>
      <c r="R446" s="651">
        <v>0</v>
      </c>
      <c r="S446" s="648">
        <v>20000</v>
      </c>
      <c r="T446" s="649">
        <v>20000</v>
      </c>
      <c r="U446" s="565">
        <v>0</v>
      </c>
      <c r="V446" s="444">
        <f t="shared" si="152"/>
        <v>0</v>
      </c>
      <c r="W446" s="121">
        <f t="shared" si="153"/>
        <v>34.48275862068966</v>
      </c>
      <c r="X446" s="121">
        <f t="shared" si="153"/>
        <v>140</v>
      </c>
      <c r="Y446" s="121">
        <f t="shared" si="154"/>
        <v>178.57142857142858</v>
      </c>
    </row>
    <row r="447" spans="1:25" ht="13.5" thickBot="1">
      <c r="A447" s="311" t="s">
        <v>322</v>
      </c>
      <c r="J447" s="51">
        <v>3811</v>
      </c>
      <c r="K447" s="51" t="s">
        <v>445</v>
      </c>
      <c r="L447" s="51"/>
      <c r="M447" s="52"/>
      <c r="N447" s="55">
        <v>0</v>
      </c>
      <c r="O447" s="55">
        <v>50000</v>
      </c>
      <c r="P447" s="55">
        <v>0</v>
      </c>
      <c r="Q447" s="168">
        <v>20000</v>
      </c>
      <c r="R447" s="746">
        <v>0</v>
      </c>
      <c r="S447" s="656">
        <v>30000</v>
      </c>
      <c r="T447" s="657">
        <v>30000</v>
      </c>
      <c r="U447" s="567">
        <v>0</v>
      </c>
      <c r="V447" s="444">
        <f t="shared" si="152"/>
        <v>0</v>
      </c>
      <c r="W447" s="121">
        <f t="shared" si="153"/>
        <v>250</v>
      </c>
      <c r="X447" s="121">
        <f t="shared" si="153"/>
        <v>40</v>
      </c>
      <c r="Y447" s="121">
        <f t="shared" si="154"/>
        <v>250</v>
      </c>
    </row>
    <row r="448" spans="1:25" ht="12.75">
      <c r="A448" s="15"/>
      <c r="J448" s="158"/>
      <c r="K448" s="158" t="s">
        <v>253</v>
      </c>
      <c r="L448" s="158"/>
      <c r="M448" s="159">
        <f aca="true" t="shared" si="157" ref="M448:S448">M440</f>
        <v>15962</v>
      </c>
      <c r="N448" s="159">
        <f>N440</f>
        <v>23728</v>
      </c>
      <c r="O448" s="159">
        <f t="shared" si="157"/>
        <v>72000</v>
      </c>
      <c r="P448" s="159">
        <f t="shared" si="157"/>
        <v>37713</v>
      </c>
      <c r="Q448" s="160">
        <f>Q440</f>
        <v>42000</v>
      </c>
      <c r="R448" s="725">
        <f>R440</f>
        <v>12000</v>
      </c>
      <c r="S448" s="701">
        <f t="shared" si="157"/>
        <v>67700</v>
      </c>
      <c r="T448" s="702">
        <f>T440</f>
        <v>67700</v>
      </c>
      <c r="U448" s="252">
        <f>U440</f>
        <v>0</v>
      </c>
      <c r="V448" s="455">
        <f>U448/S448</f>
        <v>0</v>
      </c>
      <c r="W448" s="125">
        <f t="shared" si="153"/>
        <v>0</v>
      </c>
      <c r="X448" s="125" t="e">
        <f t="shared" si="153"/>
        <v>#DIV/0!</v>
      </c>
      <c r="Y448" s="125">
        <f t="shared" si="154"/>
        <v>150</v>
      </c>
    </row>
    <row r="449" spans="1:25" s="56" customFormat="1" ht="13.5" thickBot="1">
      <c r="A449" s="326"/>
      <c r="J449" s="303"/>
      <c r="K449" s="303"/>
      <c r="L449" s="303"/>
      <c r="M449" s="304"/>
      <c r="N449" s="304"/>
      <c r="O449" s="304"/>
      <c r="P449" s="304"/>
      <c r="Q449" s="305"/>
      <c r="R449" s="662"/>
      <c r="S449" s="670"/>
      <c r="T449" s="671"/>
      <c r="U449" s="306"/>
      <c r="V449" s="441"/>
      <c r="W449" s="337"/>
      <c r="X449" s="337"/>
      <c r="Y449" s="337"/>
    </row>
    <row r="450" spans="1:25" s="264" customFormat="1" ht="12.75">
      <c r="A450" s="317"/>
      <c r="B450" s="317"/>
      <c r="C450" s="317"/>
      <c r="D450" s="317"/>
      <c r="E450" s="317"/>
      <c r="F450" s="317"/>
      <c r="G450" s="317"/>
      <c r="H450" s="317"/>
      <c r="I450" s="317"/>
      <c r="J450" s="253" t="s">
        <v>537</v>
      </c>
      <c r="K450" s="253" t="s">
        <v>543</v>
      </c>
      <c r="L450" s="253"/>
      <c r="M450" s="254"/>
      <c r="N450" s="254"/>
      <c r="O450" s="254"/>
      <c r="P450" s="254"/>
      <c r="Q450" s="255"/>
      <c r="R450" s="750"/>
      <c r="S450" s="680"/>
      <c r="T450" s="681"/>
      <c r="U450" s="570"/>
      <c r="V450" s="449"/>
      <c r="W450" s="346"/>
      <c r="X450" s="346"/>
      <c r="Y450" s="346"/>
    </row>
    <row r="451" spans="1:25" s="309" customFormat="1" ht="12.75">
      <c r="A451" s="309" t="s">
        <v>538</v>
      </c>
      <c r="J451" s="320" t="s">
        <v>547</v>
      </c>
      <c r="K451" s="320"/>
      <c r="L451" s="320"/>
      <c r="M451" s="321"/>
      <c r="N451" s="321"/>
      <c r="O451" s="321"/>
      <c r="P451" s="321"/>
      <c r="Q451" s="322"/>
      <c r="R451" s="663"/>
      <c r="S451" s="671"/>
      <c r="T451" s="671"/>
      <c r="U451" s="588"/>
      <c r="V451" s="460"/>
      <c r="W451" s="338"/>
      <c r="X451" s="338"/>
      <c r="Y451" s="338"/>
    </row>
    <row r="452" spans="1:25" ht="12.75">
      <c r="A452" s="312" t="s">
        <v>571</v>
      </c>
      <c r="B452" s="8"/>
      <c r="C452" s="8"/>
      <c r="D452" s="8"/>
      <c r="E452" s="8"/>
      <c r="F452" s="8"/>
      <c r="G452" s="8"/>
      <c r="H452" s="8"/>
      <c r="I452" s="8">
        <v>922</v>
      </c>
      <c r="J452" s="279" t="s">
        <v>156</v>
      </c>
      <c r="K452" s="279" t="s">
        <v>155</v>
      </c>
      <c r="L452" s="279"/>
      <c r="M452" s="17"/>
      <c r="N452" s="17"/>
      <c r="O452" s="17"/>
      <c r="P452" s="17"/>
      <c r="Q452" s="133"/>
      <c r="R452" s="747"/>
      <c r="S452" s="666"/>
      <c r="T452" s="667"/>
      <c r="U452" s="198"/>
      <c r="V452" s="443"/>
      <c r="W452" s="138"/>
      <c r="X452" s="138"/>
      <c r="Y452" s="138"/>
    </row>
    <row r="453" spans="1:25" ht="12.75">
      <c r="A453" s="311" t="s">
        <v>539</v>
      </c>
      <c r="I453" s="1">
        <v>922</v>
      </c>
      <c r="J453" s="63">
        <v>3</v>
      </c>
      <c r="K453" s="63" t="s">
        <v>8</v>
      </c>
      <c r="L453" s="63"/>
      <c r="M453" s="75">
        <f aca="true" t="shared" si="158" ref="M453:U454">M454</f>
        <v>198440</v>
      </c>
      <c r="N453" s="74">
        <f t="shared" si="158"/>
        <v>37676</v>
      </c>
      <c r="O453" s="74">
        <f t="shared" si="158"/>
        <v>50000</v>
      </c>
      <c r="P453" s="74">
        <f t="shared" si="158"/>
        <v>75000</v>
      </c>
      <c r="Q453" s="119">
        <f t="shared" si="158"/>
        <v>40000</v>
      </c>
      <c r="R453" s="650">
        <f t="shared" si="158"/>
        <v>44446</v>
      </c>
      <c r="S453" s="648">
        <f t="shared" si="158"/>
        <v>75000</v>
      </c>
      <c r="T453" s="649">
        <f t="shared" si="158"/>
        <v>75000</v>
      </c>
      <c r="U453" s="238">
        <f t="shared" si="158"/>
        <v>21954</v>
      </c>
      <c r="V453" s="444">
        <f>U453/S453</f>
        <v>0.29272</v>
      </c>
      <c r="W453" s="134"/>
      <c r="X453" s="134"/>
      <c r="Y453" s="134"/>
    </row>
    <row r="454" spans="1:25" ht="12.75">
      <c r="A454" s="311" t="s">
        <v>539</v>
      </c>
      <c r="I454" s="1">
        <v>922</v>
      </c>
      <c r="J454" s="24">
        <v>37</v>
      </c>
      <c r="K454" s="24" t="s">
        <v>96</v>
      </c>
      <c r="L454" s="24"/>
      <c r="M454" s="25">
        <f t="shared" si="158"/>
        <v>198440</v>
      </c>
      <c r="N454" s="28">
        <f t="shared" si="158"/>
        <v>37676</v>
      </c>
      <c r="O454" s="28">
        <f t="shared" si="158"/>
        <v>50000</v>
      </c>
      <c r="P454" s="28">
        <f t="shared" si="158"/>
        <v>75000</v>
      </c>
      <c r="Q454" s="123">
        <f t="shared" si="158"/>
        <v>40000</v>
      </c>
      <c r="R454" s="651">
        <f t="shared" si="158"/>
        <v>44446</v>
      </c>
      <c r="S454" s="648">
        <f t="shared" si="158"/>
        <v>75000</v>
      </c>
      <c r="T454" s="649">
        <f t="shared" si="158"/>
        <v>75000</v>
      </c>
      <c r="U454" s="565">
        <f t="shared" si="158"/>
        <v>21954</v>
      </c>
      <c r="V454" s="444">
        <f>U454/S454</f>
        <v>0.29272</v>
      </c>
      <c r="W454" s="121">
        <f aca="true" t="shared" si="159" ref="W454:X456">P453/O453*100</f>
        <v>150</v>
      </c>
      <c r="X454" s="121">
        <f t="shared" si="159"/>
        <v>53.333333333333336</v>
      </c>
      <c r="Y454" s="121">
        <f>S453/Q453*100</f>
        <v>187.5</v>
      </c>
    </row>
    <row r="455" spans="1:25" ht="13.5" thickBot="1">
      <c r="A455" s="311" t="s">
        <v>539</v>
      </c>
      <c r="C455" s="1">
        <v>2</v>
      </c>
      <c r="F455" s="1">
        <v>4</v>
      </c>
      <c r="I455" s="1">
        <v>922</v>
      </c>
      <c r="J455" s="24">
        <v>3721</v>
      </c>
      <c r="K455" s="24" t="s">
        <v>97</v>
      </c>
      <c r="L455" s="24"/>
      <c r="M455" s="25">
        <v>198440</v>
      </c>
      <c r="N455" s="28">
        <v>37676</v>
      </c>
      <c r="O455" s="28">
        <v>50000</v>
      </c>
      <c r="P455" s="28">
        <v>75000</v>
      </c>
      <c r="Q455" s="123">
        <v>40000</v>
      </c>
      <c r="R455" s="651">
        <v>44446</v>
      </c>
      <c r="S455" s="648">
        <v>75000</v>
      </c>
      <c r="T455" s="649">
        <v>75000</v>
      </c>
      <c r="U455" s="565">
        <v>21954</v>
      </c>
      <c r="V455" s="444">
        <f>U455/S455</f>
        <v>0.29272</v>
      </c>
      <c r="W455" s="121">
        <f t="shared" si="159"/>
        <v>150</v>
      </c>
      <c r="X455" s="121">
        <f t="shared" si="159"/>
        <v>53.333333333333336</v>
      </c>
      <c r="Y455" s="121">
        <f>S454/Q454*100</f>
        <v>187.5</v>
      </c>
    </row>
    <row r="456" spans="1:25" ht="12.75">
      <c r="A456" s="15"/>
      <c r="J456" s="158"/>
      <c r="K456" s="158" t="s">
        <v>253</v>
      </c>
      <c r="L456" s="158"/>
      <c r="M456" s="159">
        <f aca="true" t="shared" si="160" ref="M456:S456">M453</f>
        <v>198440</v>
      </c>
      <c r="N456" s="159">
        <f>N453</f>
        <v>37676</v>
      </c>
      <c r="O456" s="159">
        <f t="shared" si="160"/>
        <v>50000</v>
      </c>
      <c r="P456" s="159">
        <f t="shared" si="160"/>
        <v>75000</v>
      </c>
      <c r="Q456" s="160">
        <f>Q453</f>
        <v>40000</v>
      </c>
      <c r="R456" s="725">
        <f>R453</f>
        <v>44446</v>
      </c>
      <c r="S456" s="701">
        <f t="shared" si="160"/>
        <v>75000</v>
      </c>
      <c r="T456" s="702">
        <f>T453</f>
        <v>75000</v>
      </c>
      <c r="U456" s="252">
        <f>U453</f>
        <v>21954</v>
      </c>
      <c r="V456" s="455">
        <f>U456/S456</f>
        <v>0.29272</v>
      </c>
      <c r="W456" s="121">
        <f t="shared" si="159"/>
        <v>150</v>
      </c>
      <c r="X456" s="121">
        <f t="shared" si="159"/>
        <v>53.333333333333336</v>
      </c>
      <c r="Y456" s="121">
        <f>S455/Q455*100</f>
        <v>187.5</v>
      </c>
    </row>
    <row r="457" spans="1:25" s="56" customFormat="1" ht="13.5" thickBot="1">
      <c r="A457" s="326"/>
      <c r="J457" s="303"/>
      <c r="K457" s="303"/>
      <c r="L457" s="303"/>
      <c r="M457" s="304"/>
      <c r="N457" s="304"/>
      <c r="O457" s="304"/>
      <c r="P457" s="304"/>
      <c r="Q457" s="305"/>
      <c r="R457" s="662"/>
      <c r="S457" s="670"/>
      <c r="T457" s="671"/>
      <c r="U457" s="306"/>
      <c r="V457" s="441"/>
      <c r="W457" s="337"/>
      <c r="X457" s="337"/>
      <c r="Y457" s="337"/>
    </row>
    <row r="458" spans="1:25" s="264" customFormat="1" ht="12.75">
      <c r="A458" s="317"/>
      <c r="B458" s="317"/>
      <c r="C458" s="317"/>
      <c r="D458" s="317"/>
      <c r="E458" s="317"/>
      <c r="F458" s="317"/>
      <c r="G458" s="317"/>
      <c r="H458" s="317"/>
      <c r="I458" s="317"/>
      <c r="J458" s="253" t="s">
        <v>541</v>
      </c>
      <c r="K458" s="253" t="s">
        <v>544</v>
      </c>
      <c r="L458" s="253"/>
      <c r="M458" s="254"/>
      <c r="N458" s="254"/>
      <c r="O458" s="254"/>
      <c r="P458" s="254"/>
      <c r="Q458" s="255"/>
      <c r="R458" s="750"/>
      <c r="S458" s="680"/>
      <c r="T458" s="681"/>
      <c r="U458" s="570"/>
      <c r="V458" s="449"/>
      <c r="W458" s="346"/>
      <c r="X458" s="346"/>
      <c r="Y458" s="346"/>
    </row>
    <row r="459" spans="1:25" s="309" customFormat="1" ht="12.75">
      <c r="A459" s="309" t="s">
        <v>542</v>
      </c>
      <c r="J459" s="320" t="s">
        <v>547</v>
      </c>
      <c r="K459" s="320"/>
      <c r="L459" s="320"/>
      <c r="M459" s="321"/>
      <c r="N459" s="321"/>
      <c r="O459" s="321"/>
      <c r="P459" s="321"/>
      <c r="Q459" s="322"/>
      <c r="R459" s="663"/>
      <c r="S459" s="671"/>
      <c r="T459" s="671"/>
      <c r="U459" s="588"/>
      <c r="V459" s="460"/>
      <c r="W459" s="338"/>
      <c r="X459" s="338"/>
      <c r="Y459" s="338"/>
    </row>
    <row r="460" spans="1:25" ht="12.75">
      <c r="A460" s="312" t="s">
        <v>323</v>
      </c>
      <c r="B460" s="8"/>
      <c r="C460" s="8"/>
      <c r="D460" s="8"/>
      <c r="E460" s="8"/>
      <c r="F460" s="8"/>
      <c r="G460" s="8"/>
      <c r="H460" s="8"/>
      <c r="I460" s="8">
        <v>1040</v>
      </c>
      <c r="J460" s="279" t="s">
        <v>131</v>
      </c>
      <c r="K460" s="279" t="s">
        <v>157</v>
      </c>
      <c r="L460" s="279"/>
      <c r="M460" s="17"/>
      <c r="N460" s="17"/>
      <c r="O460" s="17"/>
      <c r="P460" s="17"/>
      <c r="Q460" s="133"/>
      <c r="R460" s="747"/>
      <c r="S460" s="666"/>
      <c r="T460" s="667"/>
      <c r="U460" s="198"/>
      <c r="V460" s="443"/>
      <c r="W460" s="138"/>
      <c r="X460" s="138"/>
      <c r="Y460" s="138"/>
    </row>
    <row r="461" spans="1:25" ht="12.75">
      <c r="A461" s="309" t="s">
        <v>323</v>
      </c>
      <c r="I461" s="1">
        <v>1040</v>
      </c>
      <c r="J461" s="63">
        <v>3</v>
      </c>
      <c r="K461" s="63" t="s">
        <v>8</v>
      </c>
      <c r="L461" s="63"/>
      <c r="M461" s="75">
        <f aca="true" t="shared" si="161" ref="M461:U462">M462</f>
        <v>0</v>
      </c>
      <c r="N461" s="74">
        <f t="shared" si="161"/>
        <v>22000</v>
      </c>
      <c r="O461" s="75">
        <f t="shared" si="161"/>
        <v>30000</v>
      </c>
      <c r="P461" s="74">
        <f t="shared" si="161"/>
        <v>30000</v>
      </c>
      <c r="Q461" s="119">
        <f t="shared" si="161"/>
        <v>20000</v>
      </c>
      <c r="R461" s="650">
        <f t="shared" si="161"/>
        <v>9000</v>
      </c>
      <c r="S461" s="648">
        <f t="shared" si="161"/>
        <v>30000</v>
      </c>
      <c r="T461" s="649">
        <f t="shared" si="161"/>
        <v>30000</v>
      </c>
      <c r="U461" s="238">
        <f t="shared" si="161"/>
        <v>8000</v>
      </c>
      <c r="V461" s="444">
        <f>U461/S461</f>
        <v>0.26666666666666666</v>
      </c>
      <c r="W461" s="134"/>
      <c r="X461" s="134"/>
      <c r="Y461" s="134"/>
    </row>
    <row r="462" spans="1:25" ht="12.75">
      <c r="A462" s="309" t="s">
        <v>323</v>
      </c>
      <c r="I462" s="1">
        <v>1040</v>
      </c>
      <c r="J462" s="24">
        <v>37</v>
      </c>
      <c r="K462" s="24" t="s">
        <v>98</v>
      </c>
      <c r="L462" s="24"/>
      <c r="M462" s="25">
        <f t="shared" si="161"/>
        <v>0</v>
      </c>
      <c r="N462" s="28">
        <f t="shared" si="161"/>
        <v>22000</v>
      </c>
      <c r="O462" s="25">
        <f t="shared" si="161"/>
        <v>30000</v>
      </c>
      <c r="P462" s="28">
        <f t="shared" si="161"/>
        <v>30000</v>
      </c>
      <c r="Q462" s="123">
        <f t="shared" si="161"/>
        <v>20000</v>
      </c>
      <c r="R462" s="651">
        <f t="shared" si="161"/>
        <v>9000</v>
      </c>
      <c r="S462" s="648">
        <f t="shared" si="161"/>
        <v>30000</v>
      </c>
      <c r="T462" s="649">
        <f t="shared" si="161"/>
        <v>30000</v>
      </c>
      <c r="U462" s="565">
        <f t="shared" si="161"/>
        <v>8000</v>
      </c>
      <c r="V462" s="444">
        <f>U462/S462</f>
        <v>0.26666666666666666</v>
      </c>
      <c r="W462" s="121">
        <f aca="true" t="shared" si="162" ref="W462:X464">P461/O461*100</f>
        <v>100</v>
      </c>
      <c r="X462" s="121">
        <f t="shared" si="162"/>
        <v>66.66666666666666</v>
      </c>
      <c r="Y462" s="121">
        <f>S461/Q461*100</f>
        <v>150</v>
      </c>
    </row>
    <row r="463" spans="1:25" ht="13.5" thickBot="1">
      <c r="A463" s="309" t="s">
        <v>323</v>
      </c>
      <c r="C463" s="1">
        <v>2</v>
      </c>
      <c r="F463" s="1">
        <v>4</v>
      </c>
      <c r="I463" s="1">
        <v>1040</v>
      </c>
      <c r="J463" s="24">
        <v>3721</v>
      </c>
      <c r="K463" s="24" t="s">
        <v>97</v>
      </c>
      <c r="L463" s="24"/>
      <c r="M463" s="25">
        <v>0</v>
      </c>
      <c r="N463" s="28">
        <v>22000</v>
      </c>
      <c r="O463" s="25">
        <v>30000</v>
      </c>
      <c r="P463" s="28">
        <v>30000</v>
      </c>
      <c r="Q463" s="123">
        <v>20000</v>
      </c>
      <c r="R463" s="651">
        <v>9000</v>
      </c>
      <c r="S463" s="648">
        <v>30000</v>
      </c>
      <c r="T463" s="649">
        <v>30000</v>
      </c>
      <c r="U463" s="565">
        <v>8000</v>
      </c>
      <c r="V463" s="444">
        <f>U463/S463</f>
        <v>0.26666666666666666</v>
      </c>
      <c r="W463" s="121">
        <f t="shared" si="162"/>
        <v>100</v>
      </c>
      <c r="X463" s="121">
        <f t="shared" si="162"/>
        <v>66.66666666666666</v>
      </c>
      <c r="Y463" s="121">
        <f>S462/Q462*100</f>
        <v>150</v>
      </c>
    </row>
    <row r="464" spans="1:25" ht="12.75">
      <c r="A464" s="15"/>
      <c r="J464" s="158"/>
      <c r="K464" s="158" t="s">
        <v>253</v>
      </c>
      <c r="L464" s="158"/>
      <c r="M464" s="159">
        <f aca="true" t="shared" si="163" ref="M464:S464">M461</f>
        <v>0</v>
      </c>
      <c r="N464" s="159">
        <f>N461</f>
        <v>22000</v>
      </c>
      <c r="O464" s="159">
        <f t="shared" si="163"/>
        <v>30000</v>
      </c>
      <c r="P464" s="159">
        <f t="shared" si="163"/>
        <v>30000</v>
      </c>
      <c r="Q464" s="160">
        <f>Q461</f>
        <v>20000</v>
      </c>
      <c r="R464" s="725">
        <f>R461</f>
        <v>9000</v>
      </c>
      <c r="S464" s="701">
        <f t="shared" si="163"/>
        <v>30000</v>
      </c>
      <c r="T464" s="702">
        <f>T461</f>
        <v>30000</v>
      </c>
      <c r="U464" s="252">
        <f>U461</f>
        <v>8000</v>
      </c>
      <c r="V464" s="455">
        <f>U464/S464</f>
        <v>0.26666666666666666</v>
      </c>
      <c r="W464" s="121">
        <f t="shared" si="162"/>
        <v>100</v>
      </c>
      <c r="X464" s="121">
        <f t="shared" si="162"/>
        <v>66.66666666666666</v>
      </c>
      <c r="Y464" s="121">
        <f>S463/Q463*100</f>
        <v>150</v>
      </c>
    </row>
    <row r="465" spans="1:25" ht="13.5" thickBot="1">
      <c r="A465" s="15"/>
      <c r="J465" s="130"/>
      <c r="K465" s="130"/>
      <c r="L465" s="130"/>
      <c r="M465" s="102"/>
      <c r="N465" s="102"/>
      <c r="O465" s="102"/>
      <c r="P465" s="102"/>
      <c r="Q465" s="136"/>
      <c r="R465" s="727"/>
      <c r="S465" s="674"/>
      <c r="T465" s="675"/>
      <c r="U465" s="243"/>
      <c r="V465" s="188"/>
      <c r="W465" s="157"/>
      <c r="X465" s="157"/>
      <c r="Y465" s="157"/>
    </row>
    <row r="466" spans="1:25" s="264" customFormat="1" ht="13.5" thickBot="1">
      <c r="A466" s="317"/>
      <c r="B466" s="317"/>
      <c r="C466" s="317"/>
      <c r="D466" s="317"/>
      <c r="E466" s="317"/>
      <c r="F466" s="317"/>
      <c r="G466" s="317"/>
      <c r="H466" s="317"/>
      <c r="I466" s="317"/>
      <c r="J466" s="253" t="s">
        <v>572</v>
      </c>
      <c r="K466" s="253" t="s">
        <v>548</v>
      </c>
      <c r="L466" s="253"/>
      <c r="M466" s="254"/>
      <c r="N466" s="254"/>
      <c r="O466" s="254"/>
      <c r="P466" s="254"/>
      <c r="Q466" s="255"/>
      <c r="R466" s="750"/>
      <c r="S466" s="680"/>
      <c r="T466" s="681"/>
      <c r="U466" s="570"/>
      <c r="V466" s="449"/>
      <c r="W466" s="347"/>
      <c r="X466" s="347"/>
      <c r="Y466" s="347"/>
    </row>
    <row r="467" spans="1:25" s="332" customFormat="1" ht="13.5" thickTop="1">
      <c r="A467" s="311" t="s">
        <v>546</v>
      </c>
      <c r="B467" s="311"/>
      <c r="C467" s="311"/>
      <c r="D467" s="311"/>
      <c r="E467" s="311"/>
      <c r="F467" s="311"/>
      <c r="G467" s="311"/>
      <c r="H467" s="311"/>
      <c r="I467" s="311">
        <v>800</v>
      </c>
      <c r="J467" s="311" t="s">
        <v>209</v>
      </c>
      <c r="K467" s="311" t="s">
        <v>281</v>
      </c>
      <c r="L467" s="311"/>
      <c r="M467" s="339"/>
      <c r="N467" s="339"/>
      <c r="O467" s="339"/>
      <c r="P467" s="339"/>
      <c r="Q467" s="340"/>
      <c r="R467" s="756"/>
      <c r="S467" s="696"/>
      <c r="T467" s="696"/>
      <c r="U467" s="414"/>
      <c r="V467" s="467"/>
      <c r="W467" s="341"/>
      <c r="X467" s="341"/>
      <c r="Y467" s="341"/>
    </row>
    <row r="468" spans="1:25" ht="12.75">
      <c r="A468" s="312" t="s">
        <v>324</v>
      </c>
      <c r="B468" s="8"/>
      <c r="C468" s="8"/>
      <c r="D468" s="8"/>
      <c r="E468" s="8"/>
      <c r="F468" s="8"/>
      <c r="G468" s="8"/>
      <c r="H468" s="8"/>
      <c r="I468" s="8">
        <v>820</v>
      </c>
      <c r="J468" s="279" t="s">
        <v>131</v>
      </c>
      <c r="K468" s="279" t="s">
        <v>158</v>
      </c>
      <c r="L468" s="279"/>
      <c r="M468" s="17"/>
      <c r="N468" s="17"/>
      <c r="O468" s="17"/>
      <c r="P468" s="17"/>
      <c r="Q468" s="133"/>
      <c r="R468" s="747"/>
      <c r="S468" s="666"/>
      <c r="T468" s="667"/>
      <c r="U468" s="198"/>
      <c r="V468" s="443"/>
      <c r="W468" s="138"/>
      <c r="X468" s="138"/>
      <c r="Y468" s="138"/>
    </row>
    <row r="469" spans="1:25" ht="12.75">
      <c r="A469" s="311" t="s">
        <v>324</v>
      </c>
      <c r="I469" s="1">
        <v>820</v>
      </c>
      <c r="J469" s="99">
        <v>3</v>
      </c>
      <c r="K469" s="99" t="s">
        <v>8</v>
      </c>
      <c r="L469" s="99"/>
      <c r="M469" s="75">
        <f aca="true" t="shared" si="164" ref="M469:S469">M470+M474</f>
        <v>40250</v>
      </c>
      <c r="N469" s="74">
        <f>N470+N474</f>
        <v>47000</v>
      </c>
      <c r="O469" s="74">
        <f t="shared" si="164"/>
        <v>60000</v>
      </c>
      <c r="P469" s="74">
        <f t="shared" si="164"/>
        <v>60000</v>
      </c>
      <c r="Q469" s="119">
        <f>Q470+Q474</f>
        <v>50000</v>
      </c>
      <c r="R469" s="650">
        <f>R470+R474</f>
        <v>22000</v>
      </c>
      <c r="S469" s="648">
        <f t="shared" si="164"/>
        <v>50000</v>
      </c>
      <c r="T469" s="649">
        <f>T470+T474</f>
        <v>50000</v>
      </c>
      <c r="U469" s="238">
        <f>U470+U474</f>
        <v>21000</v>
      </c>
      <c r="V469" s="444">
        <f>U469/S469</f>
        <v>0.42</v>
      </c>
      <c r="W469" s="134"/>
      <c r="X469" s="134"/>
      <c r="Y469" s="134"/>
    </row>
    <row r="470" spans="1:25" ht="12.75" hidden="1">
      <c r="A470" s="311" t="s">
        <v>324</v>
      </c>
      <c r="I470" s="1">
        <v>820</v>
      </c>
      <c r="J470" s="27">
        <v>32</v>
      </c>
      <c r="K470" s="67" t="s">
        <v>40</v>
      </c>
      <c r="L470" s="68"/>
      <c r="M470" s="25">
        <f aca="true" t="shared" si="165" ref="M470:S470">M471+M472</f>
        <v>0</v>
      </c>
      <c r="N470" s="28">
        <f>N471+N472</f>
        <v>0</v>
      </c>
      <c r="O470" s="28">
        <f t="shared" si="165"/>
        <v>0</v>
      </c>
      <c r="P470" s="28">
        <f t="shared" si="165"/>
        <v>0</v>
      </c>
      <c r="Q470" s="123">
        <f>Q471+Q472</f>
        <v>0</v>
      </c>
      <c r="R470" s="651">
        <f>R471+R472</f>
        <v>0</v>
      </c>
      <c r="S470" s="648">
        <f t="shared" si="165"/>
        <v>0</v>
      </c>
      <c r="T470" s="649">
        <f>T471+T472</f>
        <v>0</v>
      </c>
      <c r="U470" s="565">
        <f>U471+U472</f>
        <v>0</v>
      </c>
      <c r="V470" s="444" t="e">
        <f aca="true" t="shared" si="166" ref="V470:V475">U470/S470</f>
        <v>#DIV/0!</v>
      </c>
      <c r="W470" s="121">
        <f aca="true" t="shared" si="167" ref="W470:X476">P469/O469*100</f>
        <v>100</v>
      </c>
      <c r="X470" s="121">
        <f t="shared" si="167"/>
        <v>83.33333333333334</v>
      </c>
      <c r="Y470" s="121">
        <f aca="true" t="shared" si="168" ref="Y470:Y476">S469/Q469*100</f>
        <v>100</v>
      </c>
    </row>
    <row r="471" spans="1:25" ht="12.75" hidden="1">
      <c r="A471" s="311" t="s">
        <v>324</v>
      </c>
      <c r="I471" s="1">
        <v>820</v>
      </c>
      <c r="J471" s="69">
        <v>322</v>
      </c>
      <c r="K471" s="69" t="s">
        <v>90</v>
      </c>
      <c r="L471" s="69"/>
      <c r="M471" s="25">
        <v>0</v>
      </c>
      <c r="N471" s="28">
        <v>0</v>
      </c>
      <c r="O471" s="28">
        <v>0</v>
      </c>
      <c r="P471" s="28">
        <v>0</v>
      </c>
      <c r="Q471" s="123">
        <v>0</v>
      </c>
      <c r="R471" s="651">
        <v>0</v>
      </c>
      <c r="S471" s="648">
        <v>0</v>
      </c>
      <c r="T471" s="649">
        <v>0</v>
      </c>
      <c r="U471" s="565">
        <v>0</v>
      </c>
      <c r="V471" s="444" t="e">
        <f t="shared" si="166"/>
        <v>#DIV/0!</v>
      </c>
      <c r="W471" s="121" t="e">
        <f t="shared" si="167"/>
        <v>#DIV/0!</v>
      </c>
      <c r="X471" s="121" t="e">
        <f t="shared" si="167"/>
        <v>#DIV/0!</v>
      </c>
      <c r="Y471" s="121" t="e">
        <f t="shared" si="168"/>
        <v>#DIV/0!</v>
      </c>
    </row>
    <row r="472" spans="1:25" ht="12.75" hidden="1">
      <c r="A472" s="311" t="s">
        <v>324</v>
      </c>
      <c r="I472" s="1">
        <v>820</v>
      </c>
      <c r="J472" s="69">
        <v>323</v>
      </c>
      <c r="K472" s="69" t="s">
        <v>43</v>
      </c>
      <c r="L472" s="69"/>
      <c r="M472" s="25">
        <v>0</v>
      </c>
      <c r="N472" s="28">
        <v>0</v>
      </c>
      <c r="O472" s="28">
        <v>0</v>
      </c>
      <c r="P472" s="28">
        <v>0</v>
      </c>
      <c r="Q472" s="123">
        <v>0</v>
      </c>
      <c r="R472" s="651">
        <v>0</v>
      </c>
      <c r="S472" s="648">
        <v>0</v>
      </c>
      <c r="T472" s="649">
        <v>0</v>
      </c>
      <c r="U472" s="565">
        <v>0</v>
      </c>
      <c r="V472" s="444" t="e">
        <f t="shared" si="166"/>
        <v>#DIV/0!</v>
      </c>
      <c r="W472" s="121" t="e">
        <f t="shared" si="167"/>
        <v>#DIV/0!</v>
      </c>
      <c r="X472" s="121" t="e">
        <f t="shared" si="167"/>
        <v>#DIV/0!</v>
      </c>
      <c r="Y472" s="121" t="e">
        <f t="shared" si="168"/>
        <v>#DIV/0!</v>
      </c>
    </row>
    <row r="473" spans="1:25" ht="12.75" hidden="1">
      <c r="A473" s="311" t="s">
        <v>324</v>
      </c>
      <c r="I473" s="1">
        <v>820</v>
      </c>
      <c r="J473" s="69">
        <v>329</v>
      </c>
      <c r="K473" s="69" t="s">
        <v>99</v>
      </c>
      <c r="L473" s="69"/>
      <c r="M473" s="25">
        <v>0</v>
      </c>
      <c r="N473" s="28">
        <v>0</v>
      </c>
      <c r="O473" s="28">
        <v>0</v>
      </c>
      <c r="P473" s="28">
        <v>0</v>
      </c>
      <c r="Q473" s="123">
        <v>0</v>
      </c>
      <c r="R473" s="651">
        <v>0</v>
      </c>
      <c r="S473" s="648">
        <v>0</v>
      </c>
      <c r="T473" s="649">
        <v>0</v>
      </c>
      <c r="U473" s="565">
        <v>0</v>
      </c>
      <c r="V473" s="444" t="e">
        <f t="shared" si="166"/>
        <v>#DIV/0!</v>
      </c>
      <c r="W473" s="121" t="e">
        <f t="shared" si="167"/>
        <v>#DIV/0!</v>
      </c>
      <c r="X473" s="121" t="e">
        <f t="shared" si="167"/>
        <v>#DIV/0!</v>
      </c>
      <c r="Y473" s="121" t="e">
        <f t="shared" si="168"/>
        <v>#DIV/0!</v>
      </c>
    </row>
    <row r="474" spans="1:25" ht="12.75">
      <c r="A474" s="311" t="s">
        <v>324</v>
      </c>
      <c r="I474" s="1">
        <v>820</v>
      </c>
      <c r="J474" s="27">
        <v>38</v>
      </c>
      <c r="K474" s="67" t="s">
        <v>215</v>
      </c>
      <c r="L474" s="68"/>
      <c r="M474" s="25">
        <f aca="true" t="shared" si="169" ref="M474:U474">M475</f>
        <v>40250</v>
      </c>
      <c r="N474" s="28">
        <f t="shared" si="169"/>
        <v>47000</v>
      </c>
      <c r="O474" s="28">
        <f t="shared" si="169"/>
        <v>60000</v>
      </c>
      <c r="P474" s="28">
        <f t="shared" si="169"/>
        <v>60000</v>
      </c>
      <c r="Q474" s="123">
        <f t="shared" si="169"/>
        <v>50000</v>
      </c>
      <c r="R474" s="651">
        <f t="shared" si="169"/>
        <v>22000</v>
      </c>
      <c r="S474" s="648">
        <f t="shared" si="169"/>
        <v>50000</v>
      </c>
      <c r="T474" s="649">
        <f t="shared" si="169"/>
        <v>50000</v>
      </c>
      <c r="U474" s="565">
        <f t="shared" si="169"/>
        <v>21000</v>
      </c>
      <c r="V474" s="444">
        <f t="shared" si="166"/>
        <v>0.42</v>
      </c>
      <c r="W474" s="121" t="e">
        <f t="shared" si="167"/>
        <v>#DIV/0!</v>
      </c>
      <c r="X474" s="121" t="e">
        <f t="shared" si="167"/>
        <v>#DIV/0!</v>
      </c>
      <c r="Y474" s="121" t="e">
        <f t="shared" si="168"/>
        <v>#DIV/0!</v>
      </c>
    </row>
    <row r="475" spans="1:25" ht="13.5" thickBot="1">
      <c r="A475" s="311" t="s">
        <v>324</v>
      </c>
      <c r="B475" s="1">
        <v>1</v>
      </c>
      <c r="C475" s="1">
        <v>2</v>
      </c>
      <c r="E475" s="1">
        <v>4</v>
      </c>
      <c r="I475" s="1">
        <v>820</v>
      </c>
      <c r="J475" s="27">
        <v>3811</v>
      </c>
      <c r="K475" s="27" t="s">
        <v>199</v>
      </c>
      <c r="L475" s="27"/>
      <c r="M475" s="25">
        <v>40250</v>
      </c>
      <c r="N475" s="28">
        <v>47000</v>
      </c>
      <c r="O475" s="28">
        <v>60000</v>
      </c>
      <c r="P475" s="28">
        <v>60000</v>
      </c>
      <c r="Q475" s="123">
        <v>50000</v>
      </c>
      <c r="R475" s="651">
        <v>22000</v>
      </c>
      <c r="S475" s="648">
        <v>50000</v>
      </c>
      <c r="T475" s="649">
        <v>50000</v>
      </c>
      <c r="U475" s="565">
        <v>21000</v>
      </c>
      <c r="V475" s="444">
        <f t="shared" si="166"/>
        <v>0.42</v>
      </c>
      <c r="W475" s="121">
        <f t="shared" si="167"/>
        <v>100</v>
      </c>
      <c r="X475" s="121">
        <f t="shared" si="167"/>
        <v>83.33333333333334</v>
      </c>
      <c r="Y475" s="121">
        <f t="shared" si="168"/>
        <v>100</v>
      </c>
    </row>
    <row r="476" spans="1:25" ht="12.75">
      <c r="A476" s="15"/>
      <c r="J476" s="158"/>
      <c r="K476" s="158" t="s">
        <v>253</v>
      </c>
      <c r="L476" s="158"/>
      <c r="M476" s="159">
        <f aca="true" t="shared" si="170" ref="M476:S476">M469</f>
        <v>40250</v>
      </c>
      <c r="N476" s="159">
        <f>N469</f>
        <v>47000</v>
      </c>
      <c r="O476" s="159">
        <f t="shared" si="170"/>
        <v>60000</v>
      </c>
      <c r="P476" s="159">
        <f t="shared" si="170"/>
        <v>60000</v>
      </c>
      <c r="Q476" s="160">
        <f>Q469</f>
        <v>50000</v>
      </c>
      <c r="R476" s="725">
        <f>R469</f>
        <v>22000</v>
      </c>
      <c r="S476" s="701">
        <f t="shared" si="170"/>
        <v>50000</v>
      </c>
      <c r="T476" s="702">
        <f>T469</f>
        <v>50000</v>
      </c>
      <c r="U476" s="252">
        <f>U469</f>
        <v>21000</v>
      </c>
      <c r="V476" s="455">
        <f>U476/S476</f>
        <v>0.42</v>
      </c>
      <c r="W476" s="121">
        <f t="shared" si="167"/>
        <v>100</v>
      </c>
      <c r="X476" s="121">
        <f t="shared" si="167"/>
        <v>83.33333333333334</v>
      </c>
      <c r="Y476" s="121">
        <f t="shared" si="168"/>
        <v>100</v>
      </c>
    </row>
    <row r="477" spans="1:25" ht="13.5" thickBot="1">
      <c r="A477" s="15"/>
      <c r="J477" s="130"/>
      <c r="K477" s="130"/>
      <c r="L477" s="130"/>
      <c r="M477" s="102"/>
      <c r="N477" s="102"/>
      <c r="O477" s="102"/>
      <c r="P477" s="102"/>
      <c r="Q477" s="136"/>
      <c r="R477" s="727"/>
      <c r="S477" s="674"/>
      <c r="T477" s="675"/>
      <c r="U477" s="243"/>
      <c r="V477" s="188"/>
      <c r="W477" s="125"/>
      <c r="X477" s="125"/>
      <c r="Y477" s="125"/>
    </row>
    <row r="478" spans="10:25" ht="12.75">
      <c r="J478" s="286"/>
      <c r="K478" s="286" t="s">
        <v>502</v>
      </c>
      <c r="L478" s="286"/>
      <c r="M478" s="276"/>
      <c r="N478" s="276"/>
      <c r="O478" s="276"/>
      <c r="P478" s="276"/>
      <c r="Q478" s="277"/>
      <c r="R478" s="759"/>
      <c r="S478" s="705"/>
      <c r="T478" s="706"/>
      <c r="U478" s="278"/>
      <c r="V478" s="462"/>
      <c r="W478" s="161"/>
      <c r="X478" s="161"/>
      <c r="Y478" s="161"/>
    </row>
    <row r="479" spans="1:25" ht="12.75">
      <c r="A479" s="312" t="s">
        <v>573</v>
      </c>
      <c r="B479" s="8"/>
      <c r="C479" s="8"/>
      <c r="D479" s="8"/>
      <c r="E479" s="8"/>
      <c r="F479" s="8"/>
      <c r="G479" s="8"/>
      <c r="H479" s="8"/>
      <c r="I479" s="8">
        <v>820</v>
      </c>
      <c r="J479" s="268" t="s">
        <v>131</v>
      </c>
      <c r="K479" s="268" t="s">
        <v>159</v>
      </c>
      <c r="L479" s="268"/>
      <c r="M479" s="276"/>
      <c r="N479" s="276"/>
      <c r="O479" s="276"/>
      <c r="P479" s="276"/>
      <c r="Q479" s="277"/>
      <c r="R479" s="759"/>
      <c r="S479" s="705"/>
      <c r="T479" s="706"/>
      <c r="U479" s="278"/>
      <c r="V479" s="462"/>
      <c r="W479" s="183"/>
      <c r="X479" s="183"/>
      <c r="Y479" s="183"/>
    </row>
    <row r="480" spans="1:25" ht="12.75">
      <c r="A480" s="309" t="s">
        <v>573</v>
      </c>
      <c r="I480" s="1">
        <v>820</v>
      </c>
      <c r="J480" s="63">
        <v>3</v>
      </c>
      <c r="K480" s="63" t="s">
        <v>8</v>
      </c>
      <c r="L480" s="63"/>
      <c r="M480" s="75">
        <f aca="true" t="shared" si="171" ref="M480:U481">M481</f>
        <v>0</v>
      </c>
      <c r="N480" s="74">
        <f t="shared" si="171"/>
        <v>0</v>
      </c>
      <c r="O480" s="75">
        <f t="shared" si="171"/>
        <v>15000</v>
      </c>
      <c r="P480" s="74">
        <f t="shared" si="171"/>
        <v>15000</v>
      </c>
      <c r="Q480" s="119">
        <f t="shared" si="171"/>
        <v>10000</v>
      </c>
      <c r="R480" s="650">
        <f t="shared" si="171"/>
        <v>0</v>
      </c>
      <c r="S480" s="648">
        <f t="shared" si="171"/>
        <v>15000</v>
      </c>
      <c r="T480" s="649">
        <f t="shared" si="171"/>
        <v>15000</v>
      </c>
      <c r="U480" s="238">
        <f t="shared" si="171"/>
        <v>0</v>
      </c>
      <c r="V480" s="444">
        <f>U480/S480</f>
        <v>0</v>
      </c>
      <c r="W480" s="134"/>
      <c r="X480" s="134"/>
      <c r="Y480" s="134"/>
    </row>
    <row r="481" spans="1:25" ht="12.75">
      <c r="A481" s="309" t="s">
        <v>573</v>
      </c>
      <c r="I481" s="1">
        <v>820</v>
      </c>
      <c r="J481" s="24">
        <v>38</v>
      </c>
      <c r="K481" s="24" t="s">
        <v>51</v>
      </c>
      <c r="L481" s="24"/>
      <c r="M481" s="25">
        <f t="shared" si="171"/>
        <v>0</v>
      </c>
      <c r="N481" s="28">
        <f t="shared" si="171"/>
        <v>0</v>
      </c>
      <c r="O481" s="25">
        <f t="shared" si="171"/>
        <v>15000</v>
      </c>
      <c r="P481" s="28">
        <f t="shared" si="171"/>
        <v>15000</v>
      </c>
      <c r="Q481" s="123">
        <f t="shared" si="171"/>
        <v>10000</v>
      </c>
      <c r="R481" s="651">
        <f t="shared" si="171"/>
        <v>0</v>
      </c>
      <c r="S481" s="648">
        <f t="shared" si="171"/>
        <v>15000</v>
      </c>
      <c r="T481" s="649">
        <f t="shared" si="171"/>
        <v>15000</v>
      </c>
      <c r="U481" s="565">
        <f t="shared" si="171"/>
        <v>0</v>
      </c>
      <c r="V481" s="444">
        <f>U481/S481</f>
        <v>0</v>
      </c>
      <c r="W481" s="121">
        <f aca="true" t="shared" si="172" ref="W481:X483">P480/O480*100</f>
        <v>100</v>
      </c>
      <c r="X481" s="121">
        <f t="shared" si="172"/>
        <v>66.66666666666666</v>
      </c>
      <c r="Y481" s="121">
        <f>S480/Q480*100</f>
        <v>150</v>
      </c>
    </row>
    <row r="482" spans="1:25" ht="13.5" thickBot="1">
      <c r="A482" s="309" t="s">
        <v>573</v>
      </c>
      <c r="B482" s="1">
        <v>1</v>
      </c>
      <c r="C482" s="1">
        <v>2</v>
      </c>
      <c r="E482" s="1">
        <v>4</v>
      </c>
      <c r="I482" s="1">
        <v>820</v>
      </c>
      <c r="J482" s="62">
        <v>381</v>
      </c>
      <c r="K482" s="194" t="s">
        <v>52</v>
      </c>
      <c r="L482" s="195"/>
      <c r="M482" s="25">
        <v>0</v>
      </c>
      <c r="N482" s="28">
        <v>0</v>
      </c>
      <c r="O482" s="25">
        <v>15000</v>
      </c>
      <c r="P482" s="28">
        <v>15000</v>
      </c>
      <c r="Q482" s="123">
        <v>10000</v>
      </c>
      <c r="R482" s="651">
        <v>0</v>
      </c>
      <c r="S482" s="648">
        <v>15000</v>
      </c>
      <c r="T482" s="649">
        <v>15000</v>
      </c>
      <c r="U482" s="565">
        <v>0</v>
      </c>
      <c r="V482" s="444">
        <f>U482/S482</f>
        <v>0</v>
      </c>
      <c r="W482" s="121">
        <f t="shared" si="172"/>
        <v>100</v>
      </c>
      <c r="X482" s="121">
        <f t="shared" si="172"/>
        <v>66.66666666666666</v>
      </c>
      <c r="Y482" s="121">
        <f>S481/Q481*100</f>
        <v>150</v>
      </c>
    </row>
    <row r="483" spans="1:25" ht="12.75">
      <c r="A483" s="15"/>
      <c r="J483" s="158"/>
      <c r="K483" s="158" t="s">
        <v>253</v>
      </c>
      <c r="L483" s="158"/>
      <c r="M483" s="159">
        <f aca="true" t="shared" si="173" ref="M483:S483">M480</f>
        <v>0</v>
      </c>
      <c r="N483" s="159">
        <f>N480</f>
        <v>0</v>
      </c>
      <c r="O483" s="159">
        <f t="shared" si="173"/>
        <v>15000</v>
      </c>
      <c r="P483" s="159">
        <f t="shared" si="173"/>
        <v>15000</v>
      </c>
      <c r="Q483" s="160">
        <f>Q480</f>
        <v>10000</v>
      </c>
      <c r="R483" s="725">
        <f>R480</f>
        <v>0</v>
      </c>
      <c r="S483" s="701">
        <f t="shared" si="173"/>
        <v>15000</v>
      </c>
      <c r="T483" s="702">
        <f>T480</f>
        <v>15000</v>
      </c>
      <c r="U483" s="252">
        <f>U480</f>
        <v>0</v>
      </c>
      <c r="V483" s="455">
        <f>U483/S483</f>
        <v>0</v>
      </c>
      <c r="W483" s="121">
        <f t="shared" si="172"/>
        <v>100</v>
      </c>
      <c r="X483" s="121">
        <f t="shared" si="172"/>
        <v>66.66666666666666</v>
      </c>
      <c r="Y483" s="121">
        <f>S482/Q482*100</f>
        <v>150</v>
      </c>
    </row>
    <row r="484" spans="1:25" ht="13.5" thickBot="1">
      <c r="A484" s="15"/>
      <c r="J484" s="130"/>
      <c r="K484" s="130"/>
      <c r="L484" s="130"/>
      <c r="M484" s="102"/>
      <c r="N484" s="102"/>
      <c r="O484" s="102"/>
      <c r="P484" s="102"/>
      <c r="Q484" s="136"/>
      <c r="R484" s="727"/>
      <c r="S484" s="674"/>
      <c r="T484" s="675"/>
      <c r="U484" s="243"/>
      <c r="V484" s="188"/>
      <c r="W484" s="125"/>
      <c r="X484" s="125"/>
      <c r="Y484" s="125"/>
    </row>
    <row r="485" spans="10:25" ht="12.75">
      <c r="J485" s="266"/>
      <c r="K485" s="266" t="s">
        <v>503</v>
      </c>
      <c r="L485" s="266"/>
      <c r="M485" s="287"/>
      <c r="N485" s="287"/>
      <c r="O485" s="287"/>
      <c r="P485" s="287"/>
      <c r="Q485" s="288"/>
      <c r="R485" s="768"/>
      <c r="S485" s="705"/>
      <c r="T485" s="706"/>
      <c r="U485" s="278"/>
      <c r="V485" s="468"/>
      <c r="W485" s="161"/>
      <c r="X485" s="161"/>
      <c r="Y485" s="161"/>
    </row>
    <row r="486" spans="1:25" ht="12.75">
      <c r="A486" s="312" t="s">
        <v>574</v>
      </c>
      <c r="B486" s="8"/>
      <c r="C486" s="8"/>
      <c r="D486" s="8"/>
      <c r="E486" s="8"/>
      <c r="F486" s="8"/>
      <c r="G486" s="8"/>
      <c r="H486" s="8"/>
      <c r="I486" s="8">
        <v>840</v>
      </c>
      <c r="J486" s="266" t="s">
        <v>131</v>
      </c>
      <c r="K486" s="266" t="s">
        <v>160</v>
      </c>
      <c r="L486" s="266"/>
      <c r="M486" s="287"/>
      <c r="N486" s="287"/>
      <c r="O486" s="287"/>
      <c r="P486" s="287"/>
      <c r="Q486" s="288"/>
      <c r="R486" s="768"/>
      <c r="S486" s="705"/>
      <c r="T486" s="706"/>
      <c r="U486" s="278"/>
      <c r="V486" s="469"/>
      <c r="W486" s="183"/>
      <c r="X486" s="183"/>
      <c r="Y486" s="183"/>
    </row>
    <row r="487" spans="1:25" ht="12.75">
      <c r="A487" s="311" t="s">
        <v>574</v>
      </c>
      <c r="I487" s="1">
        <v>840</v>
      </c>
      <c r="J487" s="63">
        <v>3</v>
      </c>
      <c r="K487" s="63" t="s">
        <v>8</v>
      </c>
      <c r="L487" s="63"/>
      <c r="M487" s="75">
        <f aca="true" t="shared" si="174" ref="M487:U488">M488</f>
        <v>21004</v>
      </c>
      <c r="N487" s="74">
        <f t="shared" si="174"/>
        <v>25000</v>
      </c>
      <c r="O487" s="74">
        <f t="shared" si="174"/>
        <v>45000</v>
      </c>
      <c r="P487" s="74">
        <f t="shared" si="174"/>
        <v>50000</v>
      </c>
      <c r="Q487" s="119">
        <f t="shared" si="174"/>
        <v>25000</v>
      </c>
      <c r="R487" s="650">
        <f t="shared" si="174"/>
        <v>3000</v>
      </c>
      <c r="S487" s="648">
        <f t="shared" si="174"/>
        <v>50000</v>
      </c>
      <c r="T487" s="649">
        <f t="shared" si="174"/>
        <v>50000</v>
      </c>
      <c r="U487" s="238">
        <f t="shared" si="174"/>
        <v>10500</v>
      </c>
      <c r="V487" s="444">
        <f>U487/S487</f>
        <v>0.21</v>
      </c>
      <c r="W487" s="134"/>
      <c r="X487" s="134"/>
      <c r="Y487" s="134"/>
    </row>
    <row r="488" spans="1:25" ht="12.75">
      <c r="A488" s="311" t="s">
        <v>574</v>
      </c>
      <c r="I488" s="1">
        <v>840</v>
      </c>
      <c r="J488" s="24">
        <v>38</v>
      </c>
      <c r="K488" s="24" t="s">
        <v>51</v>
      </c>
      <c r="L488" s="24"/>
      <c r="M488" s="25">
        <f t="shared" si="174"/>
        <v>21004</v>
      </c>
      <c r="N488" s="28">
        <f t="shared" si="174"/>
        <v>25000</v>
      </c>
      <c r="O488" s="28">
        <f t="shared" si="174"/>
        <v>45000</v>
      </c>
      <c r="P488" s="28">
        <f t="shared" si="174"/>
        <v>50000</v>
      </c>
      <c r="Q488" s="123">
        <f t="shared" si="174"/>
        <v>25000</v>
      </c>
      <c r="R488" s="651">
        <f t="shared" si="174"/>
        <v>3000</v>
      </c>
      <c r="S488" s="648">
        <f t="shared" si="174"/>
        <v>50000</v>
      </c>
      <c r="T488" s="649">
        <f t="shared" si="174"/>
        <v>50000</v>
      </c>
      <c r="U488" s="565">
        <f t="shared" si="174"/>
        <v>10500</v>
      </c>
      <c r="V488" s="444">
        <f>U488/S488</f>
        <v>0.21</v>
      </c>
      <c r="W488" s="121">
        <f aca="true" t="shared" si="175" ref="W488:X490">P487/O487*100</f>
        <v>111.11111111111111</v>
      </c>
      <c r="X488" s="121">
        <f t="shared" si="175"/>
        <v>50</v>
      </c>
      <c r="Y488" s="121">
        <f>S487/Q487*100</f>
        <v>200</v>
      </c>
    </row>
    <row r="489" spans="1:25" ht="13.5" thickBot="1">
      <c r="A489" s="311" t="s">
        <v>574</v>
      </c>
      <c r="B489" s="1">
        <v>1</v>
      </c>
      <c r="C489" s="1">
        <v>2</v>
      </c>
      <c r="E489" s="1">
        <v>4</v>
      </c>
      <c r="I489" s="1">
        <v>840</v>
      </c>
      <c r="J489" s="24">
        <v>3811</v>
      </c>
      <c r="K489" s="24" t="s">
        <v>199</v>
      </c>
      <c r="L489" s="24"/>
      <c r="M489" s="25">
        <v>21004</v>
      </c>
      <c r="N489" s="28">
        <v>25000</v>
      </c>
      <c r="O489" s="28">
        <v>45000</v>
      </c>
      <c r="P489" s="28">
        <v>50000</v>
      </c>
      <c r="Q489" s="123">
        <v>25000</v>
      </c>
      <c r="R489" s="651">
        <v>3000</v>
      </c>
      <c r="S489" s="648">
        <v>50000</v>
      </c>
      <c r="T489" s="649">
        <v>50000</v>
      </c>
      <c r="U489" s="565">
        <v>10500</v>
      </c>
      <c r="V489" s="444">
        <f>U489/S489</f>
        <v>0.21</v>
      </c>
      <c r="W489" s="121">
        <f t="shared" si="175"/>
        <v>111.11111111111111</v>
      </c>
      <c r="X489" s="121">
        <f t="shared" si="175"/>
        <v>50</v>
      </c>
      <c r="Y489" s="121">
        <f>S488/Q488*100</f>
        <v>200</v>
      </c>
    </row>
    <row r="490" spans="1:25" ht="12.75">
      <c r="A490" s="15"/>
      <c r="J490" s="158"/>
      <c r="K490" s="158" t="s">
        <v>253</v>
      </c>
      <c r="L490" s="158"/>
      <c r="M490" s="159">
        <f aca="true" t="shared" si="176" ref="M490:S490">M487</f>
        <v>21004</v>
      </c>
      <c r="N490" s="159">
        <f>N487</f>
        <v>25000</v>
      </c>
      <c r="O490" s="159">
        <f t="shared" si="176"/>
        <v>45000</v>
      </c>
      <c r="P490" s="159">
        <f t="shared" si="176"/>
        <v>50000</v>
      </c>
      <c r="Q490" s="160">
        <f>Q487</f>
        <v>25000</v>
      </c>
      <c r="R490" s="725">
        <f>R487</f>
        <v>3000</v>
      </c>
      <c r="S490" s="701">
        <f t="shared" si="176"/>
        <v>50000</v>
      </c>
      <c r="T490" s="702">
        <f>T487</f>
        <v>50000</v>
      </c>
      <c r="U490" s="252">
        <f>U487</f>
        <v>10500</v>
      </c>
      <c r="V490" s="455">
        <f>U490/S490</f>
        <v>0.21</v>
      </c>
      <c r="W490" s="121">
        <f t="shared" si="175"/>
        <v>111.11111111111111</v>
      </c>
      <c r="X490" s="121">
        <f t="shared" si="175"/>
        <v>50</v>
      </c>
      <c r="Y490" s="121">
        <f>S489/Q489*100</f>
        <v>200</v>
      </c>
    </row>
    <row r="491" spans="1:25" ht="12.75" hidden="1">
      <c r="A491" s="15"/>
      <c r="J491" s="130"/>
      <c r="K491" s="130"/>
      <c r="L491" s="130"/>
      <c r="M491" s="102"/>
      <c r="N491" s="102"/>
      <c r="O491" s="102"/>
      <c r="P491" s="102"/>
      <c r="Q491" s="136"/>
      <c r="R491" s="727"/>
      <c r="S491" s="674"/>
      <c r="T491" s="675"/>
      <c r="U491" s="243"/>
      <c r="V491" s="188"/>
      <c r="W491" s="125"/>
      <c r="X491" s="125"/>
      <c r="Y491" s="125"/>
    </row>
    <row r="492" spans="10:25" ht="12.75" hidden="1">
      <c r="J492" s="266"/>
      <c r="K492" s="266" t="s">
        <v>274</v>
      </c>
      <c r="L492" s="266"/>
      <c r="M492" s="287"/>
      <c r="N492" s="287"/>
      <c r="O492" s="287"/>
      <c r="P492" s="287"/>
      <c r="Q492" s="288"/>
      <c r="R492" s="768"/>
      <c r="S492" s="705"/>
      <c r="T492" s="706"/>
      <c r="U492" s="278"/>
      <c r="V492" s="468"/>
      <c r="W492" s="161"/>
      <c r="X492" s="161"/>
      <c r="Y492" s="161"/>
    </row>
    <row r="493" spans="1:26" ht="12.75" hidden="1">
      <c r="A493" s="312" t="s">
        <v>575</v>
      </c>
      <c r="B493" s="8"/>
      <c r="C493" s="8"/>
      <c r="D493" s="8"/>
      <c r="E493" s="8"/>
      <c r="F493" s="8"/>
      <c r="G493" s="8"/>
      <c r="H493" s="8"/>
      <c r="I493" s="8">
        <v>1080</v>
      </c>
      <c r="J493" s="266" t="s">
        <v>88</v>
      </c>
      <c r="K493" s="266" t="s">
        <v>208</v>
      </c>
      <c r="L493" s="266"/>
      <c r="M493" s="287"/>
      <c r="N493" s="287"/>
      <c r="O493" s="287"/>
      <c r="P493" s="287"/>
      <c r="Q493" s="288"/>
      <c r="R493" s="768"/>
      <c r="S493" s="705"/>
      <c r="T493" s="706"/>
      <c r="U493" s="278"/>
      <c r="V493" s="468"/>
      <c r="W493" s="138"/>
      <c r="X493" s="138"/>
      <c r="Y493" s="138"/>
      <c r="Z493" s="20"/>
    </row>
    <row r="494" spans="1:25" s="20" customFormat="1" ht="12.75" hidden="1">
      <c r="A494" s="311" t="s">
        <v>575</v>
      </c>
      <c r="I494" s="20">
        <v>1080</v>
      </c>
      <c r="J494" s="99">
        <v>3</v>
      </c>
      <c r="K494" s="99" t="s">
        <v>8</v>
      </c>
      <c r="L494" s="27"/>
      <c r="M494" s="74">
        <f aca="true" t="shared" si="177" ref="M494:V495">M495</f>
        <v>0</v>
      </c>
      <c r="N494" s="74">
        <f t="shared" si="177"/>
        <v>0</v>
      </c>
      <c r="O494" s="74">
        <f t="shared" si="177"/>
        <v>0</v>
      </c>
      <c r="P494" s="74">
        <f t="shared" si="177"/>
        <v>0</v>
      </c>
      <c r="Q494" s="119">
        <f t="shared" si="177"/>
        <v>1500</v>
      </c>
      <c r="R494" s="650">
        <f t="shared" si="177"/>
        <v>0</v>
      </c>
      <c r="S494" s="648">
        <f t="shared" si="177"/>
        <v>0</v>
      </c>
      <c r="T494" s="649">
        <f t="shared" si="177"/>
        <v>0</v>
      </c>
      <c r="U494" s="238">
        <f t="shared" si="177"/>
        <v>0</v>
      </c>
      <c r="V494" s="444">
        <f t="shared" si="177"/>
        <v>0</v>
      </c>
      <c r="W494" s="134"/>
      <c r="X494" s="134"/>
      <c r="Y494" s="134"/>
    </row>
    <row r="495" spans="1:25" s="20" customFormat="1" ht="12.75" hidden="1">
      <c r="A495" s="311" t="s">
        <v>575</v>
      </c>
      <c r="I495" s="20">
        <v>1080</v>
      </c>
      <c r="J495" s="27">
        <v>38</v>
      </c>
      <c r="K495" s="27" t="s">
        <v>51</v>
      </c>
      <c r="L495" s="27"/>
      <c r="M495" s="28">
        <v>0</v>
      </c>
      <c r="N495" s="28">
        <f>N496</f>
        <v>0</v>
      </c>
      <c r="O495" s="28">
        <f>O496</f>
        <v>0</v>
      </c>
      <c r="P495" s="28">
        <f>P496</f>
        <v>0</v>
      </c>
      <c r="Q495" s="123">
        <f t="shared" si="177"/>
        <v>1500</v>
      </c>
      <c r="R495" s="651">
        <f t="shared" si="177"/>
        <v>0</v>
      </c>
      <c r="S495" s="648">
        <f t="shared" si="177"/>
        <v>0</v>
      </c>
      <c r="T495" s="649">
        <f t="shared" si="177"/>
        <v>0</v>
      </c>
      <c r="U495" s="565">
        <f t="shared" si="177"/>
        <v>0</v>
      </c>
      <c r="V495" s="437">
        <f t="shared" si="177"/>
        <v>0</v>
      </c>
      <c r="W495" s="121" t="e">
        <f aca="true" t="shared" si="178" ref="W495:X497">P494/O494*100</f>
        <v>#DIV/0!</v>
      </c>
      <c r="X495" s="121" t="e">
        <f t="shared" si="178"/>
        <v>#DIV/0!</v>
      </c>
      <c r="Y495" s="121">
        <f>S494/Q494*100</f>
        <v>0</v>
      </c>
    </row>
    <row r="496" spans="1:25" s="20" customFormat="1" ht="12.75" hidden="1">
      <c r="A496" s="311" t="s">
        <v>575</v>
      </c>
      <c r="B496" s="20">
        <v>1</v>
      </c>
      <c r="C496" s="20">
        <v>2</v>
      </c>
      <c r="E496" s="20">
        <v>4</v>
      </c>
      <c r="I496" s="20">
        <v>1080</v>
      </c>
      <c r="J496" s="54">
        <v>3811</v>
      </c>
      <c r="K496" s="54" t="s">
        <v>199</v>
      </c>
      <c r="L496" s="54"/>
      <c r="M496" s="55">
        <v>0</v>
      </c>
      <c r="N496" s="55">
        <v>0</v>
      </c>
      <c r="O496" s="55">
        <v>0</v>
      </c>
      <c r="P496" s="55">
        <v>0</v>
      </c>
      <c r="Q496" s="123">
        <v>1500</v>
      </c>
      <c r="R496" s="746">
        <v>0</v>
      </c>
      <c r="S496" s="656">
        <v>0</v>
      </c>
      <c r="T496" s="657">
        <v>0</v>
      </c>
      <c r="U496" s="565">
        <v>0</v>
      </c>
      <c r="V496" s="437">
        <v>0</v>
      </c>
      <c r="W496" s="121" t="e">
        <f t="shared" si="178"/>
        <v>#DIV/0!</v>
      </c>
      <c r="X496" s="121" t="e">
        <f t="shared" si="178"/>
        <v>#DIV/0!</v>
      </c>
      <c r="Y496" s="121">
        <f>S495/Q495*100</f>
        <v>0</v>
      </c>
    </row>
    <row r="497" spans="1:26" s="20" customFormat="1" ht="12.75" hidden="1">
      <c r="A497" s="15"/>
      <c r="B497" s="1"/>
      <c r="C497" s="1"/>
      <c r="D497" s="1"/>
      <c r="E497" s="1"/>
      <c r="F497" s="1"/>
      <c r="G497" s="1"/>
      <c r="H497" s="1"/>
      <c r="I497" s="1"/>
      <c r="J497" s="158"/>
      <c r="K497" s="158" t="s">
        <v>253</v>
      </c>
      <c r="L497" s="158"/>
      <c r="M497" s="159">
        <f aca="true" t="shared" si="179" ref="M497:S497">M494</f>
        <v>0</v>
      </c>
      <c r="N497" s="159">
        <f>N494</f>
        <v>0</v>
      </c>
      <c r="O497" s="159">
        <f t="shared" si="179"/>
        <v>0</v>
      </c>
      <c r="P497" s="159">
        <f t="shared" si="179"/>
        <v>0</v>
      </c>
      <c r="Q497" s="160">
        <f>Q494</f>
        <v>1500</v>
      </c>
      <c r="R497" s="725">
        <f>R494</f>
        <v>0</v>
      </c>
      <c r="S497" s="701">
        <f t="shared" si="179"/>
        <v>0</v>
      </c>
      <c r="T497" s="702">
        <f>T494</f>
        <v>0</v>
      </c>
      <c r="U497" s="252">
        <f>U494</f>
        <v>0</v>
      </c>
      <c r="V497" s="455">
        <f>V494</f>
        <v>0</v>
      </c>
      <c r="W497" s="121" t="e">
        <f t="shared" si="178"/>
        <v>#DIV/0!</v>
      </c>
      <c r="X497" s="121" t="e">
        <f t="shared" si="178"/>
        <v>#DIV/0!</v>
      </c>
      <c r="Y497" s="121">
        <f>S496/Q496*100</f>
        <v>0</v>
      </c>
      <c r="Z497" s="1"/>
    </row>
    <row r="498" spans="1:25" s="56" customFormat="1" ht="13.5" thickBot="1">
      <c r="A498" s="326"/>
      <c r="J498" s="303"/>
      <c r="K498" s="303"/>
      <c r="L498" s="303"/>
      <c r="M498" s="304"/>
      <c r="N498" s="304"/>
      <c r="O498" s="304"/>
      <c r="P498" s="304"/>
      <c r="Q498" s="305"/>
      <c r="R498" s="662"/>
      <c r="S498" s="670"/>
      <c r="T498" s="671"/>
      <c r="U498" s="306"/>
      <c r="V498" s="441"/>
      <c r="W498" s="342"/>
      <c r="X498" s="342"/>
      <c r="Y498" s="342"/>
    </row>
    <row r="499" spans="1:25" s="264" customFormat="1" ht="13.5" thickBot="1">
      <c r="A499" s="317"/>
      <c r="B499" s="317"/>
      <c r="C499" s="317"/>
      <c r="D499" s="317"/>
      <c r="E499" s="317"/>
      <c r="F499" s="317"/>
      <c r="G499" s="317"/>
      <c r="H499" s="317"/>
      <c r="I499" s="317"/>
      <c r="J499" s="253" t="s">
        <v>576</v>
      </c>
      <c r="K499" s="253" t="s">
        <v>549</v>
      </c>
      <c r="L499" s="253"/>
      <c r="M499" s="254"/>
      <c r="N499" s="254"/>
      <c r="O499" s="254"/>
      <c r="P499" s="254"/>
      <c r="Q499" s="255"/>
      <c r="R499" s="750"/>
      <c r="S499" s="680"/>
      <c r="T499" s="681"/>
      <c r="U499" s="570"/>
      <c r="V499" s="449"/>
      <c r="W499" s="347"/>
      <c r="X499" s="347"/>
      <c r="Y499" s="347"/>
    </row>
    <row r="500" spans="1:25" s="56" customFormat="1" ht="13.5" thickTop="1">
      <c r="A500" s="309"/>
      <c r="J500" s="267" t="s">
        <v>209</v>
      </c>
      <c r="K500" s="267" t="s">
        <v>210</v>
      </c>
      <c r="L500" s="267"/>
      <c r="M500" s="326"/>
      <c r="N500" s="326"/>
      <c r="O500" s="326"/>
      <c r="P500" s="326"/>
      <c r="Q500" s="327"/>
      <c r="R500" s="767"/>
      <c r="S500" s="730"/>
      <c r="T500" s="729"/>
      <c r="U500" s="328"/>
      <c r="V500" s="470"/>
      <c r="W500" s="319"/>
      <c r="X500" s="319"/>
      <c r="Y500" s="319"/>
    </row>
    <row r="501" spans="1:25" ht="12.75">
      <c r="A501" s="312" t="s">
        <v>577</v>
      </c>
      <c r="B501" s="8"/>
      <c r="C501" s="8"/>
      <c r="D501" s="8"/>
      <c r="E501" s="8"/>
      <c r="F501" s="8"/>
      <c r="G501" s="8"/>
      <c r="H501" s="8"/>
      <c r="I501" s="8">
        <v>810</v>
      </c>
      <c r="J501" s="266" t="s">
        <v>129</v>
      </c>
      <c r="K501" s="266" t="s">
        <v>161</v>
      </c>
      <c r="L501" s="266"/>
      <c r="M501" s="17"/>
      <c r="N501" s="17"/>
      <c r="O501" s="17"/>
      <c r="P501" s="17"/>
      <c r="Q501" s="133"/>
      <c r="R501" s="747"/>
      <c r="S501" s="666"/>
      <c r="T501" s="667"/>
      <c r="U501" s="198"/>
      <c r="V501" s="443"/>
      <c r="W501" s="138"/>
      <c r="X501" s="138"/>
      <c r="Y501" s="138"/>
    </row>
    <row r="502" spans="1:25" ht="12.75">
      <c r="A502" s="311" t="s">
        <v>325</v>
      </c>
      <c r="I502" s="1">
        <v>810</v>
      </c>
      <c r="J502" s="63">
        <v>3</v>
      </c>
      <c r="K502" s="63" t="s">
        <v>8</v>
      </c>
      <c r="L502" s="63"/>
      <c r="M502" s="75">
        <f aca="true" t="shared" si="180" ref="M502:S502">M503+M507</f>
        <v>22040</v>
      </c>
      <c r="N502" s="74">
        <f>N503+N507</f>
        <v>44094</v>
      </c>
      <c r="O502" s="74">
        <f t="shared" si="180"/>
        <v>100000</v>
      </c>
      <c r="P502" s="74">
        <f t="shared" si="180"/>
        <v>110000</v>
      </c>
      <c r="Q502" s="119">
        <f>Q503+Q507</f>
        <v>45000</v>
      </c>
      <c r="R502" s="650">
        <f>R503+R507</f>
        <v>21987</v>
      </c>
      <c r="S502" s="648">
        <f t="shared" si="180"/>
        <v>60000</v>
      </c>
      <c r="T502" s="649">
        <f>T503+T507</f>
        <v>60000</v>
      </c>
      <c r="U502" s="238">
        <f>U503+U507</f>
        <v>29313</v>
      </c>
      <c r="V502" s="444">
        <f>U502/S502</f>
        <v>0.48855</v>
      </c>
      <c r="W502" s="134"/>
      <c r="X502" s="134"/>
      <c r="Y502" s="134"/>
    </row>
    <row r="503" spans="1:25" ht="12.75">
      <c r="A503" s="311" t="s">
        <v>325</v>
      </c>
      <c r="I503" s="1">
        <v>810</v>
      </c>
      <c r="J503" s="24">
        <v>32</v>
      </c>
      <c r="K503" s="30" t="s">
        <v>40</v>
      </c>
      <c r="L503" s="29"/>
      <c r="M503" s="25">
        <f>M505</f>
        <v>0</v>
      </c>
      <c r="N503" s="28">
        <f>N505+N504</f>
        <v>5594</v>
      </c>
      <c r="O503" s="28">
        <f>O505</f>
        <v>50000</v>
      </c>
      <c r="P503" s="28">
        <f>P505+P504</f>
        <v>25000</v>
      </c>
      <c r="Q503" s="123">
        <f>Q505</f>
        <v>5000</v>
      </c>
      <c r="R503" s="651">
        <f>R505</f>
        <v>1987</v>
      </c>
      <c r="S503" s="648">
        <f>S505</f>
        <v>10000</v>
      </c>
      <c r="T503" s="649">
        <f>T505</f>
        <v>10000</v>
      </c>
      <c r="U503" s="565">
        <f>U505</f>
        <v>1313</v>
      </c>
      <c r="V503" s="444">
        <f aca="true" t="shared" si="181" ref="V503:V508">U503/S503</f>
        <v>0.1313</v>
      </c>
      <c r="W503" s="121">
        <f>P502/O502*100</f>
        <v>110.00000000000001</v>
      </c>
      <c r="X503" s="121">
        <f>Q502/P502*100</f>
        <v>40.909090909090914</v>
      </c>
      <c r="Y503" s="121">
        <f>S502/Q502*100</f>
        <v>133.33333333333331</v>
      </c>
    </row>
    <row r="504" spans="1:25" ht="12.75" hidden="1">
      <c r="A504" s="311" t="s">
        <v>325</v>
      </c>
      <c r="I504" s="1">
        <v>810</v>
      </c>
      <c r="J504" s="24">
        <v>32251</v>
      </c>
      <c r="K504" s="30" t="s">
        <v>298</v>
      </c>
      <c r="L504" s="29"/>
      <c r="M504" s="25"/>
      <c r="N504" s="28">
        <v>0</v>
      </c>
      <c r="O504" s="28">
        <v>0</v>
      </c>
      <c r="P504" s="28">
        <v>0</v>
      </c>
      <c r="Q504" s="123">
        <v>0</v>
      </c>
      <c r="R504" s="651">
        <v>0</v>
      </c>
      <c r="S504" s="648">
        <v>0</v>
      </c>
      <c r="T504" s="649">
        <v>0</v>
      </c>
      <c r="U504" s="565">
        <v>0</v>
      </c>
      <c r="V504" s="444" t="e">
        <f t="shared" si="181"/>
        <v>#DIV/0!</v>
      </c>
      <c r="W504" s="121">
        <f>P503/O503*100</f>
        <v>50</v>
      </c>
      <c r="X504" s="121">
        <f>Q503/P503*100</f>
        <v>20</v>
      </c>
      <c r="Y504" s="121">
        <f>S503/Q503*100</f>
        <v>200</v>
      </c>
    </row>
    <row r="505" spans="1:25" ht="12.75" hidden="1">
      <c r="A505" s="311" t="s">
        <v>325</v>
      </c>
      <c r="I505" s="1">
        <v>810</v>
      </c>
      <c r="J505" s="62">
        <v>323</v>
      </c>
      <c r="K505" s="62" t="s">
        <v>43</v>
      </c>
      <c r="L505" s="62"/>
      <c r="M505" s="25">
        <f aca="true" t="shared" si="182" ref="M505:U505">M506</f>
        <v>0</v>
      </c>
      <c r="N505" s="28">
        <f t="shared" si="182"/>
        <v>5594</v>
      </c>
      <c r="O505" s="28">
        <f t="shared" si="182"/>
        <v>50000</v>
      </c>
      <c r="P505" s="28">
        <f t="shared" si="182"/>
        <v>25000</v>
      </c>
      <c r="Q505" s="123">
        <f t="shared" si="182"/>
        <v>5000</v>
      </c>
      <c r="R505" s="651">
        <f t="shared" si="182"/>
        <v>1987</v>
      </c>
      <c r="S505" s="648">
        <f t="shared" si="182"/>
        <v>10000</v>
      </c>
      <c r="T505" s="649">
        <f t="shared" si="182"/>
        <v>10000</v>
      </c>
      <c r="U505" s="565">
        <f t="shared" si="182"/>
        <v>1313</v>
      </c>
      <c r="V505" s="444">
        <f t="shared" si="181"/>
        <v>0.1313</v>
      </c>
      <c r="W505" s="121"/>
      <c r="X505" s="121"/>
      <c r="Y505" s="121"/>
    </row>
    <row r="506" spans="1:25" ht="12.75">
      <c r="A506" s="311" t="s">
        <v>325</v>
      </c>
      <c r="C506" s="1">
        <v>2</v>
      </c>
      <c r="D506" s="1">
        <v>3</v>
      </c>
      <c r="E506" s="1">
        <v>4</v>
      </c>
      <c r="I506" s="1">
        <v>810</v>
      </c>
      <c r="J506" s="24">
        <v>3232</v>
      </c>
      <c r="K506" s="24" t="s">
        <v>252</v>
      </c>
      <c r="L506" s="62"/>
      <c r="M506" s="25">
        <v>0</v>
      </c>
      <c r="N506" s="28">
        <v>5594</v>
      </c>
      <c r="O506" s="28">
        <v>50000</v>
      </c>
      <c r="P506" s="28">
        <v>25000</v>
      </c>
      <c r="Q506" s="123">
        <v>5000</v>
      </c>
      <c r="R506" s="651">
        <v>1987</v>
      </c>
      <c r="S506" s="648">
        <v>10000</v>
      </c>
      <c r="T506" s="649">
        <v>10000</v>
      </c>
      <c r="U506" s="565">
        <v>1313</v>
      </c>
      <c r="V506" s="444">
        <f t="shared" si="181"/>
        <v>0.1313</v>
      </c>
      <c r="W506" s="121">
        <f aca="true" t="shared" si="183" ref="W506:X509">P505/O505*100</f>
        <v>50</v>
      </c>
      <c r="X506" s="121">
        <f t="shared" si="183"/>
        <v>20</v>
      </c>
      <c r="Y506" s="121">
        <f>S505/Q505*100</f>
        <v>200</v>
      </c>
    </row>
    <row r="507" spans="1:25" ht="12.75">
      <c r="A507" s="311" t="s">
        <v>325</v>
      </c>
      <c r="I507" s="1">
        <v>810</v>
      </c>
      <c r="J507" s="24">
        <v>38</v>
      </c>
      <c r="K507" s="24" t="s">
        <v>51</v>
      </c>
      <c r="L507" s="24"/>
      <c r="M507" s="25">
        <f aca="true" t="shared" si="184" ref="M507:U507">M508</f>
        <v>22040</v>
      </c>
      <c r="N507" s="28">
        <f t="shared" si="184"/>
        <v>38500</v>
      </c>
      <c r="O507" s="28">
        <f t="shared" si="184"/>
        <v>50000</v>
      </c>
      <c r="P507" s="28">
        <f t="shared" si="184"/>
        <v>85000</v>
      </c>
      <c r="Q507" s="123">
        <f t="shared" si="184"/>
        <v>40000</v>
      </c>
      <c r="R507" s="651">
        <f t="shared" si="184"/>
        <v>20000</v>
      </c>
      <c r="S507" s="648">
        <f t="shared" si="184"/>
        <v>50000</v>
      </c>
      <c r="T507" s="649">
        <f t="shared" si="184"/>
        <v>50000</v>
      </c>
      <c r="U507" s="565">
        <f t="shared" si="184"/>
        <v>28000</v>
      </c>
      <c r="V507" s="444">
        <f t="shared" si="181"/>
        <v>0.56</v>
      </c>
      <c r="W507" s="121">
        <f t="shared" si="183"/>
        <v>50</v>
      </c>
      <c r="X507" s="121">
        <f t="shared" si="183"/>
        <v>20</v>
      </c>
      <c r="Y507" s="121">
        <f>S506/Q506*100</f>
        <v>200</v>
      </c>
    </row>
    <row r="508" spans="1:25" ht="13.5" thickBot="1">
      <c r="A508" s="311" t="s">
        <v>325</v>
      </c>
      <c r="B508" s="1">
        <v>1</v>
      </c>
      <c r="C508" s="1">
        <v>2</v>
      </c>
      <c r="E508" s="1">
        <v>4</v>
      </c>
      <c r="I508" s="1">
        <v>810</v>
      </c>
      <c r="J508" s="24">
        <v>3811</v>
      </c>
      <c r="K508" s="24" t="s">
        <v>199</v>
      </c>
      <c r="L508" s="24"/>
      <c r="M508" s="25">
        <v>22040</v>
      </c>
      <c r="N508" s="28">
        <v>38500</v>
      </c>
      <c r="O508" s="28">
        <v>50000</v>
      </c>
      <c r="P508" s="28">
        <v>85000</v>
      </c>
      <c r="Q508" s="123">
        <v>40000</v>
      </c>
      <c r="R508" s="651">
        <v>20000</v>
      </c>
      <c r="S508" s="648">
        <v>50000</v>
      </c>
      <c r="T508" s="649">
        <v>50000</v>
      </c>
      <c r="U508" s="565">
        <v>28000</v>
      </c>
      <c r="V508" s="444">
        <f t="shared" si="181"/>
        <v>0.56</v>
      </c>
      <c r="W508" s="121">
        <f t="shared" si="183"/>
        <v>170</v>
      </c>
      <c r="X508" s="121">
        <f t="shared" si="183"/>
        <v>47.05882352941176</v>
      </c>
      <c r="Y508" s="121">
        <f>S507/Q507*100</f>
        <v>125</v>
      </c>
    </row>
    <row r="509" spans="1:25" ht="13.5" thickBot="1">
      <c r="A509" s="15"/>
      <c r="J509" s="158"/>
      <c r="K509" s="158" t="s">
        <v>253</v>
      </c>
      <c r="L509" s="158"/>
      <c r="M509" s="159">
        <f aca="true" t="shared" si="185" ref="M509:S509">M502</f>
        <v>22040</v>
      </c>
      <c r="N509" s="159">
        <f>N502</f>
        <v>44094</v>
      </c>
      <c r="O509" s="159">
        <f t="shared" si="185"/>
        <v>100000</v>
      </c>
      <c r="P509" s="159">
        <f t="shared" si="185"/>
        <v>110000</v>
      </c>
      <c r="Q509" s="160">
        <f>Q502</f>
        <v>45000</v>
      </c>
      <c r="R509" s="725">
        <f>R502</f>
        <v>21987</v>
      </c>
      <c r="S509" s="701">
        <f t="shared" si="185"/>
        <v>60000</v>
      </c>
      <c r="T509" s="702">
        <f>T502</f>
        <v>60000</v>
      </c>
      <c r="U509" s="252">
        <f>U502</f>
        <v>29313</v>
      </c>
      <c r="V509" s="455">
        <f>U509/S509</f>
        <v>0.48855</v>
      </c>
      <c r="W509" s="121">
        <f t="shared" si="183"/>
        <v>170</v>
      </c>
      <c r="X509" s="121">
        <f t="shared" si="183"/>
        <v>47.05882352941176</v>
      </c>
      <c r="Y509" s="121">
        <f>S508/Q508*100</f>
        <v>125</v>
      </c>
    </row>
    <row r="510" spans="10:25" ht="13.5" thickBot="1">
      <c r="J510" s="130"/>
      <c r="K510" s="130"/>
      <c r="L510" s="130"/>
      <c r="M510" s="102"/>
      <c r="N510" s="102"/>
      <c r="O510" s="102"/>
      <c r="P510" s="102"/>
      <c r="Q510" s="136"/>
      <c r="R510" s="727"/>
      <c r="S510" s="674"/>
      <c r="T510" s="675"/>
      <c r="U510" s="243"/>
      <c r="V510" s="188"/>
      <c r="W510" s="142"/>
      <c r="X510" s="142"/>
      <c r="Y510" s="142"/>
    </row>
    <row r="511" spans="1:25" s="20" customFormat="1" ht="13.5" thickTop="1">
      <c r="A511" s="7"/>
      <c r="B511" s="7"/>
      <c r="C511" s="7"/>
      <c r="D511" s="7"/>
      <c r="E511" s="7"/>
      <c r="F511" s="7"/>
      <c r="G511" s="7"/>
      <c r="H511" s="7"/>
      <c r="I511" s="7"/>
      <c r="J511" s="317" t="s">
        <v>578</v>
      </c>
      <c r="K511" s="117" t="s">
        <v>233</v>
      </c>
      <c r="L511" s="117"/>
      <c r="M511" s="333"/>
      <c r="N511" s="333"/>
      <c r="O511" s="333"/>
      <c r="P511" s="333"/>
      <c r="Q511" s="290"/>
      <c r="R511" s="754"/>
      <c r="S511" s="691"/>
      <c r="T511" s="692"/>
      <c r="U511" s="291"/>
      <c r="V511" s="465"/>
      <c r="W511" s="137"/>
      <c r="X511" s="137"/>
      <c r="Y511" s="137"/>
    </row>
    <row r="512" spans="9:25" s="309" customFormat="1" ht="12.75">
      <c r="I512" s="309">
        <v>300</v>
      </c>
      <c r="J512" s="309" t="s">
        <v>209</v>
      </c>
      <c r="K512" s="309" t="s">
        <v>106</v>
      </c>
      <c r="M512" s="334"/>
      <c r="N512" s="334"/>
      <c r="O512" s="334"/>
      <c r="P512" s="334"/>
      <c r="Q512" s="335"/>
      <c r="R512" s="767"/>
      <c r="S512" s="729"/>
      <c r="T512" s="729"/>
      <c r="U512" s="594"/>
      <c r="V512" s="466"/>
      <c r="W512" s="323"/>
      <c r="X512" s="323"/>
      <c r="Y512" s="323"/>
    </row>
    <row r="513" spans="1:25" ht="12.75">
      <c r="A513" s="312" t="s">
        <v>579</v>
      </c>
      <c r="B513" s="8"/>
      <c r="C513" s="8"/>
      <c r="D513" s="8"/>
      <c r="E513" s="8"/>
      <c r="F513" s="8"/>
      <c r="G513" s="8"/>
      <c r="H513" s="8"/>
      <c r="I513" s="8">
        <v>360</v>
      </c>
      <c r="J513" s="8" t="s">
        <v>129</v>
      </c>
      <c r="K513" s="8" t="s">
        <v>234</v>
      </c>
      <c r="L513" s="8"/>
      <c r="M513" s="17"/>
      <c r="N513" s="17"/>
      <c r="O513" s="17"/>
      <c r="P513" s="17"/>
      <c r="Q513" s="133"/>
      <c r="R513" s="747"/>
      <c r="S513" s="666"/>
      <c r="T513" s="667"/>
      <c r="U513" s="198"/>
      <c r="V513" s="443"/>
      <c r="W513" s="138"/>
      <c r="X513" s="138"/>
      <c r="Y513" s="138"/>
    </row>
    <row r="514" spans="1:25" ht="12.75">
      <c r="A514" s="311" t="s">
        <v>326</v>
      </c>
      <c r="I514" s="1">
        <v>360</v>
      </c>
      <c r="J514" s="63">
        <v>3</v>
      </c>
      <c r="K514" s="63" t="s">
        <v>8</v>
      </c>
      <c r="L514" s="63"/>
      <c r="M514" s="75">
        <f aca="true" t="shared" si="186" ref="M514:U515">M515</f>
        <v>0</v>
      </c>
      <c r="N514" s="74">
        <f t="shared" si="186"/>
        <v>0</v>
      </c>
      <c r="O514" s="75">
        <f t="shared" si="186"/>
        <v>3000</v>
      </c>
      <c r="P514" s="74">
        <f t="shared" si="186"/>
        <v>5000</v>
      </c>
      <c r="Q514" s="119">
        <f t="shared" si="186"/>
        <v>3000</v>
      </c>
      <c r="R514" s="650">
        <f t="shared" si="186"/>
        <v>0</v>
      </c>
      <c r="S514" s="648">
        <f t="shared" si="186"/>
        <v>5000</v>
      </c>
      <c r="T514" s="649">
        <f t="shared" si="186"/>
        <v>5000</v>
      </c>
      <c r="U514" s="238">
        <f t="shared" si="186"/>
        <v>0</v>
      </c>
      <c r="V514" s="444">
        <f>U514/S514</f>
        <v>0</v>
      </c>
      <c r="W514" s="134"/>
      <c r="X514" s="134"/>
      <c r="Y514" s="134"/>
    </row>
    <row r="515" spans="1:25" ht="12.75">
      <c r="A515" s="311" t="s">
        <v>326</v>
      </c>
      <c r="I515" s="1">
        <v>360</v>
      </c>
      <c r="J515" s="24">
        <v>32</v>
      </c>
      <c r="K515" s="30" t="s">
        <v>40</v>
      </c>
      <c r="L515" s="29"/>
      <c r="M515" s="25">
        <f>M519</f>
        <v>0</v>
      </c>
      <c r="N515" s="28">
        <f>N516</f>
        <v>0</v>
      </c>
      <c r="O515" s="25">
        <f>O516</f>
        <v>3000</v>
      </c>
      <c r="P515" s="28">
        <f>P516</f>
        <v>5000</v>
      </c>
      <c r="Q515" s="123">
        <f t="shared" si="186"/>
        <v>3000</v>
      </c>
      <c r="R515" s="651">
        <f t="shared" si="186"/>
        <v>0</v>
      </c>
      <c r="S515" s="648">
        <f t="shared" si="186"/>
        <v>5000</v>
      </c>
      <c r="T515" s="649">
        <f t="shared" si="186"/>
        <v>5000</v>
      </c>
      <c r="U515" s="565">
        <f t="shared" si="186"/>
        <v>0</v>
      </c>
      <c r="V515" s="444">
        <f>U515/S515</f>
        <v>0</v>
      </c>
      <c r="W515" s="121">
        <f aca="true" t="shared" si="187" ref="W515:X517">P514/O514*100</f>
        <v>166.66666666666669</v>
      </c>
      <c r="X515" s="121">
        <f t="shared" si="187"/>
        <v>60</v>
      </c>
      <c r="Y515" s="121">
        <f>S514/Q514*100</f>
        <v>166.66666666666669</v>
      </c>
    </row>
    <row r="516" spans="1:25" ht="13.5" thickBot="1">
      <c r="A516" s="311" t="s">
        <v>326</v>
      </c>
      <c r="C516" s="1">
        <v>2</v>
      </c>
      <c r="D516" s="1">
        <v>2</v>
      </c>
      <c r="E516" s="1">
        <v>4</v>
      </c>
      <c r="I516" s="1">
        <v>360</v>
      </c>
      <c r="J516" s="193">
        <v>323</v>
      </c>
      <c r="K516" s="193" t="s">
        <v>43</v>
      </c>
      <c r="L516" s="193"/>
      <c r="M516" s="52">
        <v>0</v>
      </c>
      <c r="N516" s="55">
        <v>0</v>
      </c>
      <c r="O516" s="52">
        <v>3000</v>
      </c>
      <c r="P516" s="55">
        <v>5000</v>
      </c>
      <c r="Q516" s="123">
        <v>3000</v>
      </c>
      <c r="R516" s="746">
        <v>0</v>
      </c>
      <c r="S516" s="656">
        <v>5000</v>
      </c>
      <c r="T516" s="657">
        <v>5000</v>
      </c>
      <c r="U516" s="565">
        <v>0</v>
      </c>
      <c r="V516" s="444">
        <f>U516/S516</f>
        <v>0</v>
      </c>
      <c r="W516" s="121">
        <f t="shared" si="187"/>
        <v>166.66666666666669</v>
      </c>
      <c r="X516" s="121">
        <f t="shared" si="187"/>
        <v>60</v>
      </c>
      <c r="Y516" s="121">
        <f>S515/Q515*100</f>
        <v>166.66666666666669</v>
      </c>
    </row>
    <row r="517" spans="1:25" ht="12.75">
      <c r="A517" s="15"/>
      <c r="J517" s="158"/>
      <c r="K517" s="158" t="s">
        <v>253</v>
      </c>
      <c r="L517" s="158"/>
      <c r="M517" s="159">
        <f aca="true" t="shared" si="188" ref="M517:S517">M514</f>
        <v>0</v>
      </c>
      <c r="N517" s="159">
        <f>N514</f>
        <v>0</v>
      </c>
      <c r="O517" s="159">
        <f t="shared" si="188"/>
        <v>3000</v>
      </c>
      <c r="P517" s="159">
        <f t="shared" si="188"/>
        <v>5000</v>
      </c>
      <c r="Q517" s="160">
        <f>Q514</f>
        <v>3000</v>
      </c>
      <c r="R517" s="725">
        <f>R514</f>
        <v>0</v>
      </c>
      <c r="S517" s="701">
        <f t="shared" si="188"/>
        <v>5000</v>
      </c>
      <c r="T517" s="702">
        <f>T514</f>
        <v>5000</v>
      </c>
      <c r="U517" s="252">
        <f>U514</f>
        <v>0</v>
      </c>
      <c r="V517" s="455">
        <f>U517/S517</f>
        <v>0</v>
      </c>
      <c r="W517" s="121">
        <f t="shared" si="187"/>
        <v>166.66666666666669</v>
      </c>
      <c r="X517" s="121">
        <f t="shared" si="187"/>
        <v>60</v>
      </c>
      <c r="Y517" s="121">
        <f>S516/Q516*100</f>
        <v>166.66666666666669</v>
      </c>
    </row>
    <row r="518" spans="1:25" ht="13.5" thickBot="1">
      <c r="A518" s="15"/>
      <c r="J518" s="130"/>
      <c r="K518" s="130"/>
      <c r="L518" s="130"/>
      <c r="M518" s="102"/>
      <c r="N518" s="102"/>
      <c r="O518" s="102"/>
      <c r="P518" s="102"/>
      <c r="Q518" s="136"/>
      <c r="R518" s="727"/>
      <c r="S518" s="674"/>
      <c r="T518" s="675"/>
      <c r="U518" s="243"/>
      <c r="V518" s="188"/>
      <c r="W518" s="157"/>
      <c r="X518" s="157"/>
      <c r="Y518" s="157"/>
    </row>
    <row r="519" spans="1:25" s="264" customFormat="1" ht="13.5" thickBot="1">
      <c r="A519" s="317"/>
      <c r="B519" s="317"/>
      <c r="C519" s="317"/>
      <c r="D519" s="317"/>
      <c r="E519" s="317"/>
      <c r="F519" s="317"/>
      <c r="G519" s="317"/>
      <c r="H519" s="317"/>
      <c r="I519" s="317"/>
      <c r="J519" s="253" t="s">
        <v>580</v>
      </c>
      <c r="K519" s="253" t="s">
        <v>581</v>
      </c>
      <c r="L519" s="253"/>
      <c r="M519" s="254"/>
      <c r="N519" s="254"/>
      <c r="O519" s="254"/>
      <c r="P519" s="254"/>
      <c r="Q519" s="255"/>
      <c r="R519" s="750"/>
      <c r="S519" s="680"/>
      <c r="T519" s="681"/>
      <c r="U519" s="570"/>
      <c r="V519" s="449"/>
      <c r="W519" s="347"/>
      <c r="X519" s="347"/>
      <c r="Y519" s="347"/>
    </row>
    <row r="520" spans="9:25" s="309" customFormat="1" ht="13.5" thickTop="1">
      <c r="I520" s="309">
        <v>1000</v>
      </c>
      <c r="J520" s="309" t="s">
        <v>273</v>
      </c>
      <c r="M520" s="334"/>
      <c r="N520" s="334"/>
      <c r="O520" s="334"/>
      <c r="P520" s="334"/>
      <c r="Q520" s="335"/>
      <c r="R520" s="767"/>
      <c r="S520" s="729"/>
      <c r="T520" s="729"/>
      <c r="U520" s="594"/>
      <c r="V520" s="466"/>
      <c r="W520" s="323"/>
      <c r="X520" s="323"/>
      <c r="Y520" s="323"/>
    </row>
    <row r="521" spans="1:25" ht="12.75">
      <c r="A521" s="311" t="s">
        <v>582</v>
      </c>
      <c r="B521" s="20"/>
      <c r="C521" s="20"/>
      <c r="D521" s="20"/>
      <c r="E521" s="20"/>
      <c r="F521" s="20"/>
      <c r="G521" s="20"/>
      <c r="H521" s="20"/>
      <c r="I521" s="20"/>
      <c r="J521" s="266" t="s">
        <v>88</v>
      </c>
      <c r="K521" s="266" t="s">
        <v>162</v>
      </c>
      <c r="L521" s="266"/>
      <c r="M521" s="287"/>
      <c r="N521" s="287"/>
      <c r="O521" s="287"/>
      <c r="P521" s="287"/>
      <c r="Q521" s="288"/>
      <c r="R521" s="768"/>
      <c r="S521" s="705"/>
      <c r="T521" s="706"/>
      <c r="U521" s="278"/>
      <c r="V521" s="468"/>
      <c r="W521" s="152"/>
      <c r="X521" s="152"/>
      <c r="Y521" s="152"/>
    </row>
    <row r="522" spans="1:25" ht="12.75">
      <c r="A522" s="311" t="s">
        <v>327</v>
      </c>
      <c r="I522" s="1">
        <v>1070</v>
      </c>
      <c r="J522" s="63">
        <v>3</v>
      </c>
      <c r="K522" s="63" t="s">
        <v>8</v>
      </c>
      <c r="L522" s="63"/>
      <c r="M522" s="75">
        <f aca="true" t="shared" si="189" ref="M522:U523">M523</f>
        <v>0</v>
      </c>
      <c r="N522" s="74">
        <f t="shared" si="189"/>
        <v>22337</v>
      </c>
      <c r="O522" s="74">
        <f t="shared" si="189"/>
        <v>40000</v>
      </c>
      <c r="P522" s="74">
        <f t="shared" si="189"/>
        <v>40000</v>
      </c>
      <c r="Q522" s="119">
        <f t="shared" si="189"/>
        <v>20000</v>
      </c>
      <c r="R522" s="650">
        <f t="shared" si="189"/>
        <v>16486</v>
      </c>
      <c r="S522" s="648">
        <f t="shared" si="189"/>
        <v>30000</v>
      </c>
      <c r="T522" s="649">
        <f t="shared" si="189"/>
        <v>30000</v>
      </c>
      <c r="U522" s="238">
        <f t="shared" si="189"/>
        <v>9900</v>
      </c>
      <c r="V522" s="444">
        <f>U522/S522</f>
        <v>0.33</v>
      </c>
      <c r="W522" s="134"/>
      <c r="X522" s="134"/>
      <c r="Y522" s="134"/>
    </row>
    <row r="523" spans="1:25" ht="12.75">
      <c r="A523" s="311" t="s">
        <v>327</v>
      </c>
      <c r="I523" s="1">
        <v>1070</v>
      </c>
      <c r="J523" s="24">
        <v>37</v>
      </c>
      <c r="K523" s="24" t="s">
        <v>96</v>
      </c>
      <c r="L523" s="24"/>
      <c r="M523" s="25">
        <f t="shared" si="189"/>
        <v>0</v>
      </c>
      <c r="N523" s="28">
        <f t="shared" si="189"/>
        <v>22337</v>
      </c>
      <c r="O523" s="28">
        <f t="shared" si="189"/>
        <v>40000</v>
      </c>
      <c r="P523" s="28">
        <f t="shared" si="189"/>
        <v>40000</v>
      </c>
      <c r="Q523" s="123">
        <f t="shared" si="189"/>
        <v>20000</v>
      </c>
      <c r="R523" s="651">
        <f t="shared" si="189"/>
        <v>16486</v>
      </c>
      <c r="S523" s="648">
        <f t="shared" si="189"/>
        <v>30000</v>
      </c>
      <c r="T523" s="649">
        <f t="shared" si="189"/>
        <v>30000</v>
      </c>
      <c r="U523" s="565">
        <f t="shared" si="189"/>
        <v>9900</v>
      </c>
      <c r="V523" s="444">
        <f>U523/S523</f>
        <v>0.33</v>
      </c>
      <c r="W523" s="121">
        <f aca="true" t="shared" si="190" ref="W523:X525">P522/O522*100</f>
        <v>100</v>
      </c>
      <c r="X523" s="121">
        <f t="shared" si="190"/>
        <v>50</v>
      </c>
      <c r="Y523" s="121">
        <f>S522/Q522*100</f>
        <v>150</v>
      </c>
    </row>
    <row r="524" spans="1:25" ht="13.5" thickBot="1">
      <c r="A524" s="311" t="s">
        <v>327</v>
      </c>
      <c r="C524" s="1">
        <v>2</v>
      </c>
      <c r="E524" s="1">
        <v>4</v>
      </c>
      <c r="I524" s="1">
        <v>1070</v>
      </c>
      <c r="J524" s="62">
        <v>372</v>
      </c>
      <c r="K524" s="62" t="s">
        <v>100</v>
      </c>
      <c r="L524" s="62"/>
      <c r="M524" s="25">
        <v>0</v>
      </c>
      <c r="N524" s="28">
        <v>22337</v>
      </c>
      <c r="O524" s="28">
        <v>40000</v>
      </c>
      <c r="P524" s="28">
        <v>40000</v>
      </c>
      <c r="Q524" s="123">
        <v>20000</v>
      </c>
      <c r="R524" s="651">
        <v>16486</v>
      </c>
      <c r="S524" s="648">
        <v>30000</v>
      </c>
      <c r="T524" s="649">
        <v>30000</v>
      </c>
      <c r="U524" s="565">
        <v>9900</v>
      </c>
      <c r="V524" s="444">
        <f>U524/S524</f>
        <v>0.33</v>
      </c>
      <c r="W524" s="121">
        <f t="shared" si="190"/>
        <v>100</v>
      </c>
      <c r="X524" s="121">
        <f t="shared" si="190"/>
        <v>50</v>
      </c>
      <c r="Y524" s="121">
        <f>S523/Q523*100</f>
        <v>150</v>
      </c>
    </row>
    <row r="525" spans="1:25" ht="12.75">
      <c r="A525" s="15"/>
      <c r="J525" s="158"/>
      <c r="K525" s="158" t="s">
        <v>253</v>
      </c>
      <c r="L525" s="158"/>
      <c r="M525" s="159">
        <f aca="true" t="shared" si="191" ref="M525:S525">M522</f>
        <v>0</v>
      </c>
      <c r="N525" s="159">
        <f>N522</f>
        <v>22337</v>
      </c>
      <c r="O525" s="159">
        <f t="shared" si="191"/>
        <v>40000</v>
      </c>
      <c r="P525" s="159">
        <f t="shared" si="191"/>
        <v>40000</v>
      </c>
      <c r="Q525" s="160">
        <f>Q522</f>
        <v>20000</v>
      </c>
      <c r="R525" s="725">
        <f>R522</f>
        <v>16486</v>
      </c>
      <c r="S525" s="701">
        <f t="shared" si="191"/>
        <v>30000</v>
      </c>
      <c r="T525" s="702">
        <f>T522</f>
        <v>30000</v>
      </c>
      <c r="U525" s="252">
        <f>U522</f>
        <v>9900</v>
      </c>
      <c r="V525" s="455">
        <f>U525/S525</f>
        <v>0.33</v>
      </c>
      <c r="W525" s="121">
        <f t="shared" si="190"/>
        <v>100</v>
      </c>
      <c r="X525" s="121">
        <f t="shared" si="190"/>
        <v>50</v>
      </c>
      <c r="Y525" s="121">
        <f>S524/Q524*100</f>
        <v>150</v>
      </c>
    </row>
    <row r="526" spans="1:25" ht="12.75">
      <c r="A526" s="15"/>
      <c r="J526" s="130"/>
      <c r="K526" s="130"/>
      <c r="L526" s="130"/>
      <c r="M526" s="102"/>
      <c r="N526" s="102"/>
      <c r="O526" s="102"/>
      <c r="P526" s="102"/>
      <c r="Q526" s="136"/>
      <c r="R526" s="727"/>
      <c r="S526" s="674"/>
      <c r="T526" s="675"/>
      <c r="U526" s="243"/>
      <c r="V526" s="188"/>
      <c r="W526" s="125"/>
      <c r="X526" s="125"/>
      <c r="Y526" s="125"/>
    </row>
    <row r="527" spans="1:25" ht="12.75">
      <c r="A527" s="312" t="s">
        <v>583</v>
      </c>
      <c r="B527" s="8"/>
      <c r="C527" s="8"/>
      <c r="D527" s="8"/>
      <c r="E527" s="8"/>
      <c r="F527" s="8"/>
      <c r="G527" s="8"/>
      <c r="H527" s="8"/>
      <c r="I527" s="79" t="s">
        <v>301</v>
      </c>
      <c r="J527" s="279" t="s">
        <v>88</v>
      </c>
      <c r="K527" s="279" t="s">
        <v>163</v>
      </c>
      <c r="L527" s="279"/>
      <c r="M527" s="17"/>
      <c r="N527" s="17"/>
      <c r="O527" s="17"/>
      <c r="P527" s="17"/>
      <c r="Q527" s="133"/>
      <c r="R527" s="747"/>
      <c r="S527" s="666"/>
      <c r="T527" s="667"/>
      <c r="U527" s="198"/>
      <c r="V527" s="443"/>
      <c r="W527" s="183"/>
      <c r="X527" s="183"/>
      <c r="Y527" s="183"/>
    </row>
    <row r="528" spans="1:25" ht="12.75">
      <c r="A528" s="311" t="s">
        <v>583</v>
      </c>
      <c r="I528" s="80" t="s">
        <v>301</v>
      </c>
      <c r="J528" s="63">
        <v>3</v>
      </c>
      <c r="K528" s="63" t="s">
        <v>8</v>
      </c>
      <c r="L528" s="63"/>
      <c r="M528" s="75">
        <f aca="true" t="shared" si="192" ref="M528:U529">M529</f>
        <v>576209</v>
      </c>
      <c r="N528" s="74">
        <f t="shared" si="192"/>
        <v>497800</v>
      </c>
      <c r="O528" s="74">
        <f t="shared" si="192"/>
        <v>570000</v>
      </c>
      <c r="P528" s="74">
        <f t="shared" si="192"/>
        <v>540000</v>
      </c>
      <c r="Q528" s="119">
        <f t="shared" si="192"/>
        <v>570000</v>
      </c>
      <c r="R528" s="650">
        <f t="shared" si="192"/>
        <v>24700</v>
      </c>
      <c r="S528" s="648">
        <f t="shared" si="192"/>
        <v>540000</v>
      </c>
      <c r="T528" s="649">
        <f t="shared" si="192"/>
        <v>540000</v>
      </c>
      <c r="U528" s="238">
        <f t="shared" si="192"/>
        <v>18050</v>
      </c>
      <c r="V528" s="444">
        <f>U528/S528</f>
        <v>0.03342592592592593</v>
      </c>
      <c r="W528" s="134"/>
      <c r="X528" s="134"/>
      <c r="Y528" s="134"/>
    </row>
    <row r="529" spans="1:25" ht="12.75">
      <c r="A529" s="311" t="s">
        <v>583</v>
      </c>
      <c r="I529" s="80" t="s">
        <v>301</v>
      </c>
      <c r="J529" s="24">
        <v>37</v>
      </c>
      <c r="K529" s="24" t="s">
        <v>96</v>
      </c>
      <c r="L529" s="24"/>
      <c r="M529" s="25">
        <f t="shared" si="192"/>
        <v>576209</v>
      </c>
      <c r="N529" s="28">
        <f t="shared" si="192"/>
        <v>497800</v>
      </c>
      <c r="O529" s="28">
        <f t="shared" si="192"/>
        <v>570000</v>
      </c>
      <c r="P529" s="28">
        <f t="shared" si="192"/>
        <v>540000</v>
      </c>
      <c r="Q529" s="123">
        <f t="shared" si="192"/>
        <v>570000</v>
      </c>
      <c r="R529" s="651">
        <f t="shared" si="192"/>
        <v>24700</v>
      </c>
      <c r="S529" s="648">
        <f t="shared" si="192"/>
        <v>540000</v>
      </c>
      <c r="T529" s="649">
        <f t="shared" si="192"/>
        <v>540000</v>
      </c>
      <c r="U529" s="565">
        <f t="shared" si="192"/>
        <v>18050</v>
      </c>
      <c r="V529" s="444">
        <f>U529/S529</f>
        <v>0.03342592592592593</v>
      </c>
      <c r="W529" s="121">
        <f aca="true" t="shared" si="193" ref="W529:X531">P528/O528*100</f>
        <v>94.73684210526315</v>
      </c>
      <c r="X529" s="121">
        <f t="shared" si="193"/>
        <v>105.55555555555556</v>
      </c>
      <c r="Y529" s="121">
        <f>S528/Q528*100</f>
        <v>94.73684210526315</v>
      </c>
    </row>
    <row r="530" spans="1:25" ht="13.5" thickBot="1">
      <c r="A530" s="311" t="s">
        <v>583</v>
      </c>
      <c r="C530" s="1">
        <v>2</v>
      </c>
      <c r="E530" s="1">
        <v>4</v>
      </c>
      <c r="I530" s="80" t="s">
        <v>301</v>
      </c>
      <c r="J530" s="62">
        <v>372</v>
      </c>
      <c r="K530" s="62" t="s">
        <v>100</v>
      </c>
      <c r="L530" s="62"/>
      <c r="M530" s="25">
        <v>576209</v>
      </c>
      <c r="N530" s="28">
        <v>497800</v>
      </c>
      <c r="O530" s="25">
        <v>570000</v>
      </c>
      <c r="P530" s="28">
        <v>540000</v>
      </c>
      <c r="Q530" s="123">
        <v>570000</v>
      </c>
      <c r="R530" s="651">
        <v>24700</v>
      </c>
      <c r="S530" s="648">
        <v>540000</v>
      </c>
      <c r="T530" s="649">
        <v>540000</v>
      </c>
      <c r="U530" s="565">
        <v>18050</v>
      </c>
      <c r="V530" s="444">
        <f>U530/S530</f>
        <v>0.03342592592592593</v>
      </c>
      <c r="W530" s="121">
        <f t="shared" si="193"/>
        <v>94.73684210526315</v>
      </c>
      <c r="X530" s="121">
        <f t="shared" si="193"/>
        <v>105.55555555555556</v>
      </c>
      <c r="Y530" s="121">
        <f>S529/Q529*100</f>
        <v>94.73684210526315</v>
      </c>
    </row>
    <row r="531" spans="1:25" ht="12.75">
      <c r="A531" s="15"/>
      <c r="J531" s="158"/>
      <c r="K531" s="158" t="s">
        <v>253</v>
      </c>
      <c r="L531" s="158"/>
      <c r="M531" s="159">
        <f aca="true" t="shared" si="194" ref="M531:S531">M528</f>
        <v>576209</v>
      </c>
      <c r="N531" s="159">
        <f>N528</f>
        <v>497800</v>
      </c>
      <c r="O531" s="159">
        <f t="shared" si="194"/>
        <v>570000</v>
      </c>
      <c r="P531" s="159">
        <f t="shared" si="194"/>
        <v>540000</v>
      </c>
      <c r="Q531" s="160">
        <f>Q528</f>
        <v>570000</v>
      </c>
      <c r="R531" s="725">
        <f>R528</f>
        <v>24700</v>
      </c>
      <c r="S531" s="701">
        <f t="shared" si="194"/>
        <v>540000</v>
      </c>
      <c r="T531" s="702">
        <f>T528</f>
        <v>540000</v>
      </c>
      <c r="U531" s="252">
        <f>U528</f>
        <v>18050</v>
      </c>
      <c r="V531" s="455">
        <f>U531/S531</f>
        <v>0.03342592592592593</v>
      </c>
      <c r="W531" s="121">
        <f t="shared" si="193"/>
        <v>94.73684210526315</v>
      </c>
      <c r="X531" s="121">
        <f t="shared" si="193"/>
        <v>105.55555555555556</v>
      </c>
      <c r="Y531" s="121">
        <f>S530/Q530*100</f>
        <v>94.73684210526315</v>
      </c>
    </row>
    <row r="532" spans="1:25" ht="12.75">
      <c r="A532" s="15"/>
      <c r="J532" s="130"/>
      <c r="K532" s="130"/>
      <c r="L532" s="130"/>
      <c r="M532" s="102"/>
      <c r="N532" s="102"/>
      <c r="O532" s="102"/>
      <c r="P532" s="102"/>
      <c r="Q532" s="136"/>
      <c r="R532" s="727"/>
      <c r="S532" s="674"/>
      <c r="T532" s="675"/>
      <c r="U532" s="243"/>
      <c r="V532" s="188"/>
      <c r="W532" s="125"/>
      <c r="X532" s="125"/>
      <c r="Y532" s="125"/>
    </row>
    <row r="533" spans="1:25" s="20" customFormat="1" ht="12.75">
      <c r="A533" s="313"/>
      <c r="B533" s="7"/>
      <c r="C533" s="7"/>
      <c r="D533" s="7"/>
      <c r="E533" s="7"/>
      <c r="F533" s="7"/>
      <c r="G533" s="7"/>
      <c r="H533" s="7"/>
      <c r="I533" s="7"/>
      <c r="J533" s="317" t="s">
        <v>586</v>
      </c>
      <c r="K533" s="317" t="s">
        <v>504</v>
      </c>
      <c r="L533" s="318"/>
      <c r="M533" s="343"/>
      <c r="N533" s="343"/>
      <c r="O533" s="343"/>
      <c r="P533" s="343"/>
      <c r="Q533" s="344"/>
      <c r="R533" s="769"/>
      <c r="S533" s="691"/>
      <c r="T533" s="692"/>
      <c r="U533" s="291"/>
      <c r="V533" s="471"/>
      <c r="W533" s="131"/>
      <c r="X533" s="131"/>
      <c r="Y533" s="131"/>
    </row>
    <row r="534" spans="1:25" s="309" customFormat="1" ht="12.75">
      <c r="A534" s="309" t="s">
        <v>310</v>
      </c>
      <c r="J534" s="309" t="s">
        <v>585</v>
      </c>
      <c r="L534" s="345"/>
      <c r="M534" s="334"/>
      <c r="N534" s="334"/>
      <c r="O534" s="334"/>
      <c r="P534" s="334"/>
      <c r="Q534" s="335"/>
      <c r="R534" s="767"/>
      <c r="S534" s="729"/>
      <c r="T534" s="729"/>
      <c r="U534" s="594"/>
      <c r="V534" s="466"/>
      <c r="W534" s="338"/>
      <c r="X534" s="338"/>
      <c r="Y534" s="338"/>
    </row>
    <row r="535" spans="1:25" ht="12.75">
      <c r="A535" s="312" t="s">
        <v>328</v>
      </c>
      <c r="B535" s="8"/>
      <c r="C535" s="8"/>
      <c r="D535" s="8"/>
      <c r="E535" s="8"/>
      <c r="F535" s="8"/>
      <c r="G535" s="8"/>
      <c r="H535" s="8"/>
      <c r="I535" s="8">
        <v>1090</v>
      </c>
      <c r="J535" s="266" t="s">
        <v>88</v>
      </c>
      <c r="K535" s="266" t="s">
        <v>235</v>
      </c>
      <c r="L535" s="266"/>
      <c r="M535" s="287"/>
      <c r="N535" s="287"/>
      <c r="O535" s="287"/>
      <c r="P535" s="287"/>
      <c r="Q535" s="288"/>
      <c r="R535" s="768"/>
      <c r="S535" s="705"/>
      <c r="T535" s="706"/>
      <c r="U535" s="278"/>
      <c r="V535" s="468"/>
      <c r="W535" s="138"/>
      <c r="X535" s="138"/>
      <c r="Y535" s="138"/>
    </row>
    <row r="536" spans="1:25" ht="12.75">
      <c r="A536" s="311" t="s">
        <v>328</v>
      </c>
      <c r="I536" s="1">
        <v>1090</v>
      </c>
      <c r="J536" s="63">
        <v>3</v>
      </c>
      <c r="K536" s="63" t="s">
        <v>8</v>
      </c>
      <c r="L536" s="63"/>
      <c r="M536" s="75">
        <f aca="true" t="shared" si="195" ref="M536:U537">M537</f>
        <v>0</v>
      </c>
      <c r="N536" s="74">
        <f t="shared" si="195"/>
        <v>2975</v>
      </c>
      <c r="O536" s="75">
        <f t="shared" si="195"/>
        <v>5000</v>
      </c>
      <c r="P536" s="74">
        <f t="shared" si="195"/>
        <v>2000</v>
      </c>
      <c r="Q536" s="119">
        <f t="shared" si="195"/>
        <v>5000</v>
      </c>
      <c r="R536" s="650">
        <f t="shared" si="195"/>
        <v>0</v>
      </c>
      <c r="S536" s="648">
        <f t="shared" si="195"/>
        <v>2000</v>
      </c>
      <c r="T536" s="649">
        <f t="shared" si="195"/>
        <v>2000</v>
      </c>
      <c r="U536" s="238">
        <f t="shared" si="195"/>
        <v>0</v>
      </c>
      <c r="V536" s="444">
        <f>U536/S536</f>
        <v>0</v>
      </c>
      <c r="W536" s="134"/>
      <c r="X536" s="134"/>
      <c r="Y536" s="134"/>
    </row>
    <row r="537" spans="1:25" ht="12.75">
      <c r="A537" s="311" t="s">
        <v>328</v>
      </c>
      <c r="I537" s="1">
        <v>1090</v>
      </c>
      <c r="J537" s="24">
        <v>38</v>
      </c>
      <c r="K537" s="24" t="s">
        <v>51</v>
      </c>
      <c r="L537" s="24"/>
      <c r="M537" s="25">
        <f t="shared" si="195"/>
        <v>0</v>
      </c>
      <c r="N537" s="28">
        <f t="shared" si="195"/>
        <v>2975</v>
      </c>
      <c r="O537" s="25">
        <f t="shared" si="195"/>
        <v>5000</v>
      </c>
      <c r="P537" s="28">
        <f t="shared" si="195"/>
        <v>2000</v>
      </c>
      <c r="Q537" s="123">
        <f t="shared" si="195"/>
        <v>5000</v>
      </c>
      <c r="R537" s="651">
        <f t="shared" si="195"/>
        <v>0</v>
      </c>
      <c r="S537" s="648">
        <f t="shared" si="195"/>
        <v>2000</v>
      </c>
      <c r="T537" s="649">
        <f t="shared" si="195"/>
        <v>2000</v>
      </c>
      <c r="U537" s="565">
        <f t="shared" si="195"/>
        <v>0</v>
      </c>
      <c r="V537" s="437">
        <f>U537/S537</f>
        <v>0</v>
      </c>
      <c r="W537" s="121">
        <f aca="true" t="shared" si="196" ref="W537:X539">P536/O536*100</f>
        <v>40</v>
      </c>
      <c r="X537" s="121">
        <f t="shared" si="196"/>
        <v>250</v>
      </c>
      <c r="Y537" s="121">
        <f>S536/Q536*100</f>
        <v>40</v>
      </c>
    </row>
    <row r="538" spans="1:25" ht="13.5" thickBot="1">
      <c r="A538" s="311" t="s">
        <v>328</v>
      </c>
      <c r="B538" s="1">
        <v>1</v>
      </c>
      <c r="C538" s="1">
        <v>2</v>
      </c>
      <c r="E538" s="1">
        <v>4</v>
      </c>
      <c r="I538" s="1">
        <v>1090</v>
      </c>
      <c r="J538" s="24">
        <v>3811</v>
      </c>
      <c r="K538" s="24" t="s">
        <v>199</v>
      </c>
      <c r="L538" s="24"/>
      <c r="M538" s="25">
        <v>0</v>
      </c>
      <c r="N538" s="28">
        <v>2975</v>
      </c>
      <c r="O538" s="25">
        <v>5000</v>
      </c>
      <c r="P538" s="28">
        <v>2000</v>
      </c>
      <c r="Q538" s="123">
        <v>5000</v>
      </c>
      <c r="R538" s="651">
        <v>0</v>
      </c>
      <c r="S538" s="648">
        <v>2000</v>
      </c>
      <c r="T538" s="649">
        <v>2000</v>
      </c>
      <c r="U538" s="565">
        <v>0</v>
      </c>
      <c r="V538" s="437">
        <f>U538/S538</f>
        <v>0</v>
      </c>
      <c r="W538" s="121">
        <f t="shared" si="196"/>
        <v>40</v>
      </c>
      <c r="X538" s="121">
        <f t="shared" si="196"/>
        <v>250</v>
      </c>
      <c r="Y538" s="121">
        <f>S537/Q537*100</f>
        <v>40</v>
      </c>
    </row>
    <row r="539" spans="1:25" ht="12.75">
      <c r="A539" s="15"/>
      <c r="J539" s="158"/>
      <c r="K539" s="158" t="s">
        <v>253</v>
      </c>
      <c r="L539" s="158"/>
      <c r="M539" s="159">
        <f aca="true" t="shared" si="197" ref="M539:S539">M536</f>
        <v>0</v>
      </c>
      <c r="N539" s="159">
        <f>N536</f>
        <v>2975</v>
      </c>
      <c r="O539" s="159">
        <f t="shared" si="197"/>
        <v>5000</v>
      </c>
      <c r="P539" s="159">
        <f t="shared" si="197"/>
        <v>2000</v>
      </c>
      <c r="Q539" s="160">
        <f>Q536</f>
        <v>5000</v>
      </c>
      <c r="R539" s="725">
        <f>R536</f>
        <v>0</v>
      </c>
      <c r="S539" s="701">
        <f t="shared" si="197"/>
        <v>2000</v>
      </c>
      <c r="T539" s="702">
        <f>T536</f>
        <v>2000</v>
      </c>
      <c r="U539" s="252">
        <f>U536</f>
        <v>0</v>
      </c>
      <c r="V539" s="455">
        <f>U539/S539</f>
        <v>0</v>
      </c>
      <c r="W539" s="121">
        <f t="shared" si="196"/>
        <v>40</v>
      </c>
      <c r="X539" s="121">
        <f t="shared" si="196"/>
        <v>250</v>
      </c>
      <c r="Y539" s="121">
        <f>S538/Q538*100</f>
        <v>40</v>
      </c>
    </row>
    <row r="540" spans="1:25" ht="12.75">
      <c r="A540" s="15"/>
      <c r="J540" s="130"/>
      <c r="K540" s="130"/>
      <c r="L540" s="130"/>
      <c r="M540" s="102"/>
      <c r="N540" s="102"/>
      <c r="O540" s="102"/>
      <c r="P540" s="102"/>
      <c r="Q540" s="136"/>
      <c r="R540" s="727"/>
      <c r="S540" s="674"/>
      <c r="T540" s="675"/>
      <c r="U540" s="243"/>
      <c r="V540" s="188"/>
      <c r="W540" s="125"/>
      <c r="X540" s="125"/>
      <c r="Y540" s="125"/>
    </row>
    <row r="541" spans="1:25" ht="12.75">
      <c r="A541" s="312"/>
      <c r="B541" s="8"/>
      <c r="C541" s="8"/>
      <c r="D541" s="8"/>
      <c r="E541" s="8"/>
      <c r="F541" s="8"/>
      <c r="G541" s="8"/>
      <c r="H541" s="8"/>
      <c r="I541" s="8">
        <v>1090</v>
      </c>
      <c r="J541" s="279" t="s">
        <v>88</v>
      </c>
      <c r="K541" s="279" t="s">
        <v>164</v>
      </c>
      <c r="L541" s="279"/>
      <c r="M541" s="17"/>
      <c r="N541" s="17"/>
      <c r="O541" s="17"/>
      <c r="P541" s="17"/>
      <c r="Q541" s="133"/>
      <c r="R541" s="747"/>
      <c r="S541" s="666"/>
      <c r="T541" s="667"/>
      <c r="U541" s="198"/>
      <c r="V541" s="443"/>
      <c r="W541" s="183"/>
      <c r="X541" s="183"/>
      <c r="Y541" s="183"/>
    </row>
    <row r="542" spans="1:25" ht="12.75">
      <c r="A542" s="309" t="s">
        <v>587</v>
      </c>
      <c r="I542" s="1">
        <v>1090</v>
      </c>
      <c r="J542" s="63">
        <v>3</v>
      </c>
      <c r="K542" s="63" t="s">
        <v>8</v>
      </c>
      <c r="L542" s="63"/>
      <c r="M542" s="75">
        <f aca="true" t="shared" si="198" ref="M542:U543">M543</f>
        <v>0</v>
      </c>
      <c r="N542" s="74">
        <f t="shared" si="198"/>
        <v>5000</v>
      </c>
      <c r="O542" s="74">
        <f t="shared" si="198"/>
        <v>20000</v>
      </c>
      <c r="P542" s="74">
        <f t="shared" si="198"/>
        <v>10000</v>
      </c>
      <c r="Q542" s="119">
        <f t="shared" si="198"/>
        <v>20000</v>
      </c>
      <c r="R542" s="650">
        <f t="shared" si="198"/>
        <v>0</v>
      </c>
      <c r="S542" s="648">
        <f t="shared" si="198"/>
        <v>10000</v>
      </c>
      <c r="T542" s="649">
        <f t="shared" si="198"/>
        <v>10000</v>
      </c>
      <c r="U542" s="238">
        <f t="shared" si="198"/>
        <v>0</v>
      </c>
      <c r="V542" s="444">
        <f>U542/S542</f>
        <v>0</v>
      </c>
      <c r="W542" s="134"/>
      <c r="X542" s="134"/>
      <c r="Y542" s="134"/>
    </row>
    <row r="543" spans="1:25" ht="12.75">
      <c r="A543" s="309" t="s">
        <v>587</v>
      </c>
      <c r="I543" s="1">
        <v>1090</v>
      </c>
      <c r="J543" s="24">
        <v>38</v>
      </c>
      <c r="K543" s="24" t="s">
        <v>51</v>
      </c>
      <c r="L543" s="24"/>
      <c r="M543" s="25">
        <f t="shared" si="198"/>
        <v>0</v>
      </c>
      <c r="N543" s="28">
        <f t="shared" si="198"/>
        <v>5000</v>
      </c>
      <c r="O543" s="28">
        <f aca="true" t="shared" si="199" ref="O543:U543">O544+O545</f>
        <v>20000</v>
      </c>
      <c r="P543" s="28">
        <f t="shared" si="199"/>
        <v>10000</v>
      </c>
      <c r="Q543" s="123">
        <f t="shared" si="199"/>
        <v>20000</v>
      </c>
      <c r="R543" s="651">
        <f t="shared" si="199"/>
        <v>0</v>
      </c>
      <c r="S543" s="648">
        <f t="shared" si="199"/>
        <v>10000</v>
      </c>
      <c r="T543" s="649">
        <f t="shared" si="199"/>
        <v>10000</v>
      </c>
      <c r="U543" s="564">
        <f t="shared" si="199"/>
        <v>0</v>
      </c>
      <c r="V543" s="444">
        <f>U543/S543</f>
        <v>0</v>
      </c>
      <c r="W543" s="121">
        <f aca="true" t="shared" si="200" ref="W543:X545">P542/O542*100</f>
        <v>50</v>
      </c>
      <c r="X543" s="121">
        <f t="shared" si="200"/>
        <v>200</v>
      </c>
      <c r="Y543" s="121">
        <f>S542/Q542*100</f>
        <v>50</v>
      </c>
    </row>
    <row r="544" spans="1:25" ht="12.75">
      <c r="A544" s="309" t="s">
        <v>587</v>
      </c>
      <c r="B544" s="1">
        <v>1</v>
      </c>
      <c r="C544" s="1">
        <v>2</v>
      </c>
      <c r="E544" s="1">
        <v>4</v>
      </c>
      <c r="I544" s="1">
        <v>1090</v>
      </c>
      <c r="J544" s="24">
        <v>3811</v>
      </c>
      <c r="K544" s="24" t="s">
        <v>199</v>
      </c>
      <c r="L544" s="24"/>
      <c r="M544" s="25">
        <v>0</v>
      </c>
      <c r="N544" s="28">
        <v>5000</v>
      </c>
      <c r="O544" s="28">
        <v>10000</v>
      </c>
      <c r="P544" s="28">
        <v>5000</v>
      </c>
      <c r="Q544" s="123">
        <v>10000</v>
      </c>
      <c r="R544" s="651">
        <v>0</v>
      </c>
      <c r="S544" s="648">
        <v>5000</v>
      </c>
      <c r="T544" s="649">
        <v>5000</v>
      </c>
      <c r="U544" s="565">
        <v>0</v>
      </c>
      <c r="V544" s="444">
        <f>U544/S544</f>
        <v>0</v>
      </c>
      <c r="W544" s="121">
        <f t="shared" si="200"/>
        <v>50</v>
      </c>
      <c r="X544" s="121">
        <f t="shared" si="200"/>
        <v>200</v>
      </c>
      <c r="Y544" s="121">
        <f>S543/Q543*100</f>
        <v>50</v>
      </c>
    </row>
    <row r="545" spans="1:25" ht="13.5" thickBot="1">
      <c r="A545" s="56"/>
      <c r="J545" s="51">
        <v>3811</v>
      </c>
      <c r="K545" s="51" t="s">
        <v>478</v>
      </c>
      <c r="L545" s="51"/>
      <c r="M545" s="52"/>
      <c r="N545" s="55">
        <v>0</v>
      </c>
      <c r="O545" s="55">
        <v>10000</v>
      </c>
      <c r="P545" s="55">
        <v>5000</v>
      </c>
      <c r="Q545" s="168">
        <v>10000</v>
      </c>
      <c r="R545" s="746">
        <v>0</v>
      </c>
      <c r="S545" s="656">
        <v>5000</v>
      </c>
      <c r="T545" s="657">
        <v>5000</v>
      </c>
      <c r="U545" s="567">
        <v>0</v>
      </c>
      <c r="V545" s="444">
        <f>U545/S545</f>
        <v>0</v>
      </c>
      <c r="W545" s="121">
        <f t="shared" si="200"/>
        <v>50</v>
      </c>
      <c r="X545" s="121">
        <f t="shared" si="200"/>
        <v>200</v>
      </c>
      <c r="Y545" s="121">
        <f>S544/Q544*100</f>
        <v>50</v>
      </c>
    </row>
    <row r="546" spans="1:25" ht="12.75">
      <c r="A546" s="15"/>
      <c r="J546" s="158"/>
      <c r="K546" s="158" t="s">
        <v>253</v>
      </c>
      <c r="L546" s="158"/>
      <c r="M546" s="159">
        <f aca="true" t="shared" si="201" ref="M546:S546">M542</f>
        <v>0</v>
      </c>
      <c r="N546" s="159">
        <f>N542</f>
        <v>5000</v>
      </c>
      <c r="O546" s="159">
        <f t="shared" si="201"/>
        <v>20000</v>
      </c>
      <c r="P546" s="159">
        <f t="shared" si="201"/>
        <v>10000</v>
      </c>
      <c r="Q546" s="160">
        <f>Q542</f>
        <v>20000</v>
      </c>
      <c r="R546" s="725">
        <f>R542</f>
        <v>0</v>
      </c>
      <c r="S546" s="701">
        <f t="shared" si="201"/>
        <v>10000</v>
      </c>
      <c r="T546" s="702">
        <f>T542</f>
        <v>10000</v>
      </c>
      <c r="U546" s="252">
        <f>U542</f>
        <v>0</v>
      </c>
      <c r="V546" s="455">
        <f>U546/S546</f>
        <v>0</v>
      </c>
      <c r="W546" s="125"/>
      <c r="X546" s="125"/>
      <c r="Y546" s="125"/>
    </row>
    <row r="547" spans="1:25" s="56" customFormat="1" ht="13.5" customHeight="1">
      <c r="A547" s="326"/>
      <c r="J547" s="303"/>
      <c r="K547" s="303"/>
      <c r="L547" s="303"/>
      <c r="M547" s="304"/>
      <c r="N547" s="304"/>
      <c r="O547" s="304"/>
      <c r="P547" s="304"/>
      <c r="Q547" s="305"/>
      <c r="R547" s="662"/>
      <c r="S547" s="670"/>
      <c r="T547" s="671"/>
      <c r="U547" s="306"/>
      <c r="V547" s="441"/>
      <c r="W547" s="337"/>
      <c r="X547" s="337"/>
      <c r="Y547" s="337"/>
    </row>
    <row r="548" spans="1:25" s="20" customFormat="1" ht="13.5" thickBot="1">
      <c r="A548" s="16"/>
      <c r="B548" s="7"/>
      <c r="C548" s="7"/>
      <c r="D548" s="7"/>
      <c r="E548" s="7"/>
      <c r="F548" s="7"/>
      <c r="G548" s="7"/>
      <c r="H548" s="7"/>
      <c r="I548" s="7"/>
      <c r="J548" s="253" t="s">
        <v>584</v>
      </c>
      <c r="K548" s="253" t="s">
        <v>588</v>
      </c>
      <c r="L548" s="314"/>
      <c r="M548" s="315"/>
      <c r="N548" s="315"/>
      <c r="O548" s="315"/>
      <c r="P548" s="315"/>
      <c r="Q548" s="316"/>
      <c r="R548" s="750"/>
      <c r="S548" s="680"/>
      <c r="T548" s="681"/>
      <c r="U548" s="570"/>
      <c r="V548" s="459"/>
      <c r="W548" s="348"/>
      <c r="X548" s="348"/>
      <c r="Y548" s="348"/>
    </row>
    <row r="549" spans="10:25" ht="12.75">
      <c r="J549" s="336" t="s">
        <v>589</v>
      </c>
      <c r="K549" s="31"/>
      <c r="L549" s="31"/>
      <c r="M549" s="32"/>
      <c r="N549" s="34"/>
      <c r="O549" s="32"/>
      <c r="P549" s="34"/>
      <c r="Q549" s="182"/>
      <c r="R549" s="764"/>
      <c r="S549" s="703"/>
      <c r="T549" s="704"/>
      <c r="U549" s="589"/>
      <c r="V549" s="186"/>
      <c r="W549" s="161"/>
      <c r="X549" s="161"/>
      <c r="Y549" s="161"/>
    </row>
    <row r="550" spans="1:25" ht="12.75">
      <c r="A550" s="312" t="s">
        <v>590</v>
      </c>
      <c r="B550" s="8"/>
      <c r="C550" s="8"/>
      <c r="D550" s="8"/>
      <c r="E550" s="8"/>
      <c r="F550" s="8"/>
      <c r="G550" s="8"/>
      <c r="H550" s="8"/>
      <c r="I550" s="8">
        <v>1012</v>
      </c>
      <c r="J550" s="266" t="s">
        <v>88</v>
      </c>
      <c r="K550" s="266" t="s">
        <v>515</v>
      </c>
      <c r="L550" s="289"/>
      <c r="M550" s="276"/>
      <c r="N550" s="276"/>
      <c r="O550" s="276"/>
      <c r="P550" s="276"/>
      <c r="Q550" s="277"/>
      <c r="R550" s="759"/>
      <c r="S550" s="705"/>
      <c r="T550" s="706"/>
      <c r="U550" s="278"/>
      <c r="V550" s="462"/>
      <c r="W550" s="138"/>
      <c r="X550" s="138"/>
      <c r="Y550" s="138"/>
    </row>
    <row r="551" spans="1:25" ht="12.75">
      <c r="A551" s="311" t="s">
        <v>329</v>
      </c>
      <c r="I551" s="1">
        <v>1012</v>
      </c>
      <c r="J551" s="63">
        <v>3</v>
      </c>
      <c r="K551" s="63" t="s">
        <v>8</v>
      </c>
      <c r="L551" s="63"/>
      <c r="M551" s="75">
        <f>M552+M553+M554</f>
        <v>0</v>
      </c>
      <c r="N551" s="74">
        <f>N552+N553+N554+N555</f>
        <v>304985</v>
      </c>
      <c r="O551" s="74">
        <f>O552+O553+O554+O555</f>
        <v>370000</v>
      </c>
      <c r="P551" s="74">
        <f>P552+P553+P554+P555</f>
        <v>370000</v>
      </c>
      <c r="Q551" s="74">
        <f>Q552+Q553+Q554+Q555</f>
        <v>333960</v>
      </c>
      <c r="R551" s="648">
        <f>R552+R553+R554+R555+R556</f>
        <v>163900</v>
      </c>
      <c r="S551" s="648">
        <f>S552+S553+S554+S555+S556</f>
        <v>1570000</v>
      </c>
      <c r="T551" s="649">
        <f>T552+T553+T554+T555+T556</f>
        <v>1570000</v>
      </c>
      <c r="U551" s="238">
        <f>U552+U553+U554+U555+U556</f>
        <v>485613</v>
      </c>
      <c r="V551" s="444">
        <f aca="true" t="shared" si="202" ref="V551:V557">U551/S551</f>
        <v>0.3093076433121019</v>
      </c>
      <c r="W551" s="134"/>
      <c r="X551" s="134"/>
      <c r="Y551" s="134"/>
    </row>
    <row r="552" spans="1:25" ht="12.75">
      <c r="A552" s="311" t="s">
        <v>329</v>
      </c>
      <c r="B552" s="1">
        <v>1</v>
      </c>
      <c r="E552" s="1">
        <v>4</v>
      </c>
      <c r="I552" s="1">
        <v>1012</v>
      </c>
      <c r="J552" s="24">
        <v>31</v>
      </c>
      <c r="K552" s="24" t="s">
        <v>36</v>
      </c>
      <c r="L552" s="24"/>
      <c r="M552" s="25">
        <v>0</v>
      </c>
      <c r="N552" s="28">
        <v>0</v>
      </c>
      <c r="O552" s="28">
        <v>0</v>
      </c>
      <c r="P552" s="28">
        <v>0</v>
      </c>
      <c r="Q552" s="123">
        <v>0</v>
      </c>
      <c r="R552" s="651">
        <v>0</v>
      </c>
      <c r="S552" s="648">
        <v>0</v>
      </c>
      <c r="T552" s="649">
        <v>0</v>
      </c>
      <c r="U552" s="565">
        <v>0</v>
      </c>
      <c r="V552" s="444" t="e">
        <f t="shared" si="202"/>
        <v>#DIV/0!</v>
      </c>
      <c r="W552" s="121">
        <f aca="true" t="shared" si="203" ref="W552:X557">P551/O551*100</f>
        <v>100</v>
      </c>
      <c r="X552" s="121">
        <f t="shared" si="203"/>
        <v>90.25945945945946</v>
      </c>
      <c r="Y552" s="121">
        <f aca="true" t="shared" si="204" ref="Y552:Y557">S551/Q551*100</f>
        <v>470.1161815786322</v>
      </c>
    </row>
    <row r="553" spans="1:25" ht="12.75">
      <c r="A553" s="311" t="s">
        <v>329</v>
      </c>
      <c r="I553" s="1">
        <v>1012</v>
      </c>
      <c r="J553" s="24">
        <v>32</v>
      </c>
      <c r="K553" s="30" t="s">
        <v>211</v>
      </c>
      <c r="L553" s="29"/>
      <c r="M553" s="25">
        <v>0</v>
      </c>
      <c r="N553" s="28">
        <v>1385</v>
      </c>
      <c r="O553" s="28">
        <v>0</v>
      </c>
      <c r="P553" s="28">
        <v>0</v>
      </c>
      <c r="Q553" s="123">
        <v>0</v>
      </c>
      <c r="R553" s="651">
        <v>0</v>
      </c>
      <c r="S553" s="648">
        <v>0</v>
      </c>
      <c r="T553" s="649">
        <v>0</v>
      </c>
      <c r="U553" s="565">
        <v>0</v>
      </c>
      <c r="V553" s="444" t="e">
        <f t="shared" si="202"/>
        <v>#DIV/0!</v>
      </c>
      <c r="W553" s="121" t="e">
        <f t="shared" si="203"/>
        <v>#DIV/0!</v>
      </c>
      <c r="X553" s="121" t="e">
        <f t="shared" si="203"/>
        <v>#DIV/0!</v>
      </c>
      <c r="Y553" s="121" t="e">
        <f t="shared" si="204"/>
        <v>#DIV/0!</v>
      </c>
    </row>
    <row r="554" spans="1:25" ht="12.75">
      <c r="A554" s="311" t="s">
        <v>329</v>
      </c>
      <c r="I554" s="1">
        <v>1012</v>
      </c>
      <c r="J554" s="24">
        <v>34</v>
      </c>
      <c r="K554" s="30" t="s">
        <v>45</v>
      </c>
      <c r="L554" s="29"/>
      <c r="M554" s="25">
        <v>0</v>
      </c>
      <c r="N554" s="28">
        <v>0</v>
      </c>
      <c r="O554" s="25">
        <v>0</v>
      </c>
      <c r="P554" s="28">
        <v>0</v>
      </c>
      <c r="Q554" s="123">
        <v>0</v>
      </c>
      <c r="R554" s="651">
        <v>0</v>
      </c>
      <c r="S554" s="648">
        <v>0</v>
      </c>
      <c r="T554" s="649">
        <v>0</v>
      </c>
      <c r="U554" s="565">
        <v>0</v>
      </c>
      <c r="V554" s="444" t="e">
        <f t="shared" si="202"/>
        <v>#DIV/0!</v>
      </c>
      <c r="W554" s="121" t="e">
        <f t="shared" si="203"/>
        <v>#DIV/0!</v>
      </c>
      <c r="X554" s="121" t="e">
        <f t="shared" si="203"/>
        <v>#DIV/0!</v>
      </c>
      <c r="Y554" s="121" t="e">
        <f t="shared" si="204"/>
        <v>#DIV/0!</v>
      </c>
    </row>
    <row r="555" spans="1:25" ht="12.75">
      <c r="A555" s="311" t="s">
        <v>329</v>
      </c>
      <c r="I555" s="1">
        <v>1012</v>
      </c>
      <c r="J555" s="51">
        <v>381</v>
      </c>
      <c r="K555" s="30" t="s">
        <v>288</v>
      </c>
      <c r="L555" s="57"/>
      <c r="M555" s="52"/>
      <c r="N555" s="55">
        <v>303600</v>
      </c>
      <c r="O555" s="52">
        <v>370000</v>
      </c>
      <c r="P555" s="55">
        <v>370000</v>
      </c>
      <c r="Q555" s="168">
        <v>333960</v>
      </c>
      <c r="R555" s="746">
        <v>163900</v>
      </c>
      <c r="S555" s="656">
        <v>370000</v>
      </c>
      <c r="T555" s="657">
        <v>370000</v>
      </c>
      <c r="U555" s="567">
        <v>114444</v>
      </c>
      <c r="V555" s="444">
        <f t="shared" si="202"/>
        <v>0.3093081081081081</v>
      </c>
      <c r="W555" s="121" t="e">
        <f t="shared" si="203"/>
        <v>#DIV/0!</v>
      </c>
      <c r="X555" s="121" t="e">
        <f t="shared" si="203"/>
        <v>#DIV/0!</v>
      </c>
      <c r="Y555" s="121" t="e">
        <f t="shared" si="204"/>
        <v>#DIV/0!</v>
      </c>
    </row>
    <row r="556" spans="1:25" ht="13.5" thickBot="1">
      <c r="A556" s="311" t="s">
        <v>329</v>
      </c>
      <c r="I556" s="1">
        <v>1012</v>
      </c>
      <c r="J556" s="51">
        <v>381</v>
      </c>
      <c r="K556" s="235" t="s">
        <v>505</v>
      </c>
      <c r="L556" s="57"/>
      <c r="M556" s="52"/>
      <c r="N556" s="55">
        <v>0</v>
      </c>
      <c r="O556" s="52">
        <v>0</v>
      </c>
      <c r="P556" s="55">
        <v>0</v>
      </c>
      <c r="Q556" s="168">
        <v>0</v>
      </c>
      <c r="R556" s="746">
        <v>0</v>
      </c>
      <c r="S556" s="656">
        <v>1200000</v>
      </c>
      <c r="T556" s="657">
        <v>1200000</v>
      </c>
      <c r="U556" s="567">
        <v>371169</v>
      </c>
      <c r="V556" s="444">
        <f t="shared" si="202"/>
        <v>0.3093075</v>
      </c>
      <c r="W556" s="125">
        <f t="shared" si="203"/>
        <v>100</v>
      </c>
      <c r="X556" s="125">
        <f t="shared" si="203"/>
        <v>90.25945945945946</v>
      </c>
      <c r="Y556" s="125">
        <f t="shared" si="204"/>
        <v>110.79171158222543</v>
      </c>
    </row>
    <row r="557" spans="1:25" ht="12.75">
      <c r="A557" s="15"/>
      <c r="J557" s="158"/>
      <c r="K557" s="158" t="s">
        <v>253</v>
      </c>
      <c r="L557" s="158"/>
      <c r="M557" s="159">
        <f aca="true" t="shared" si="205" ref="M557:S557">M551</f>
        <v>0</v>
      </c>
      <c r="N557" s="159">
        <f>N551</f>
        <v>304985</v>
      </c>
      <c r="O557" s="159">
        <f t="shared" si="205"/>
        <v>370000</v>
      </c>
      <c r="P557" s="159">
        <f t="shared" si="205"/>
        <v>370000</v>
      </c>
      <c r="Q557" s="160">
        <f>Q551</f>
        <v>333960</v>
      </c>
      <c r="R557" s="725">
        <f>R551</f>
        <v>163900</v>
      </c>
      <c r="S557" s="701">
        <f t="shared" si="205"/>
        <v>1570000</v>
      </c>
      <c r="T557" s="702">
        <f>T551</f>
        <v>1570000</v>
      </c>
      <c r="U557" s="252">
        <f>U551</f>
        <v>485613</v>
      </c>
      <c r="V557" s="455">
        <f t="shared" si="202"/>
        <v>0.3093076433121019</v>
      </c>
      <c r="W557" s="125" t="e">
        <f t="shared" si="203"/>
        <v>#DIV/0!</v>
      </c>
      <c r="X557" s="125" t="e">
        <f t="shared" si="203"/>
        <v>#DIV/0!</v>
      </c>
      <c r="Y557" s="125" t="e">
        <f t="shared" si="204"/>
        <v>#DIV/0!</v>
      </c>
    </row>
    <row r="558" spans="1:25" ht="13.5" thickBot="1">
      <c r="A558" s="15"/>
      <c r="J558" s="130"/>
      <c r="K558" s="130"/>
      <c r="L558" s="130"/>
      <c r="M558" s="102"/>
      <c r="N558" s="102"/>
      <c r="O558" s="102"/>
      <c r="P558" s="102"/>
      <c r="Q558" s="136"/>
      <c r="R558" s="727"/>
      <c r="S558" s="674"/>
      <c r="T558" s="675"/>
      <c r="U558" s="243"/>
      <c r="V558" s="188"/>
      <c r="W558" s="125"/>
      <c r="X558" s="125"/>
      <c r="Y558" s="125"/>
    </row>
    <row r="559" spans="1:25" s="20" customFormat="1" ht="12.75">
      <c r="A559" s="7"/>
      <c r="B559" s="7"/>
      <c r="C559" s="7"/>
      <c r="D559" s="7"/>
      <c r="E559" s="7"/>
      <c r="F559" s="7"/>
      <c r="G559" s="7"/>
      <c r="H559" s="7"/>
      <c r="I559" s="7"/>
      <c r="J559" s="253" t="s">
        <v>591</v>
      </c>
      <c r="K559" s="253" t="s">
        <v>506</v>
      </c>
      <c r="L559" s="314"/>
      <c r="M559" s="315"/>
      <c r="N559" s="315"/>
      <c r="O559" s="315"/>
      <c r="P559" s="315"/>
      <c r="Q559" s="316"/>
      <c r="R559" s="750"/>
      <c r="S559" s="680"/>
      <c r="T559" s="681"/>
      <c r="U559" s="570"/>
      <c r="V559" s="459"/>
      <c r="W559" s="349"/>
      <c r="X559" s="349"/>
      <c r="Y559" s="349"/>
    </row>
    <row r="560" spans="1:26" ht="12.75">
      <c r="A560" s="20"/>
      <c r="B560" s="20"/>
      <c r="C560" s="20"/>
      <c r="D560" s="20"/>
      <c r="E560" s="20"/>
      <c r="F560" s="20"/>
      <c r="G560" s="20"/>
      <c r="H560" s="20"/>
      <c r="I560" s="20"/>
      <c r="J560" s="130"/>
      <c r="K560" s="256" t="s">
        <v>516</v>
      </c>
      <c r="L560" s="280"/>
      <c r="M560" s="281"/>
      <c r="N560" s="281"/>
      <c r="O560" s="281"/>
      <c r="P560" s="281"/>
      <c r="Q560" s="282"/>
      <c r="R560" s="752"/>
      <c r="S560" s="684"/>
      <c r="T560" s="685"/>
      <c r="U560" s="572"/>
      <c r="V560" s="472"/>
      <c r="W560" s="183"/>
      <c r="X560" s="183"/>
      <c r="Y560" s="183"/>
      <c r="Z560" s="20"/>
    </row>
    <row r="561" spans="1:25" s="20" customFormat="1" ht="12.75">
      <c r="A561" s="312" t="s">
        <v>311</v>
      </c>
      <c r="B561" s="8"/>
      <c r="C561" s="8"/>
      <c r="D561" s="8"/>
      <c r="E561" s="8"/>
      <c r="F561" s="8"/>
      <c r="G561" s="8"/>
      <c r="H561" s="8"/>
      <c r="I561" s="8">
        <v>760</v>
      </c>
      <c r="J561" s="266" t="s">
        <v>88</v>
      </c>
      <c r="K561" s="266" t="s">
        <v>217</v>
      </c>
      <c r="L561" s="289"/>
      <c r="M561" s="276"/>
      <c r="N561" s="276"/>
      <c r="O561" s="276"/>
      <c r="P561" s="276"/>
      <c r="Q561" s="277"/>
      <c r="R561" s="759"/>
      <c r="S561" s="705"/>
      <c r="T561" s="706"/>
      <c r="U561" s="278"/>
      <c r="V561" s="462"/>
      <c r="W561" s="138"/>
      <c r="X561" s="138"/>
      <c r="Y561" s="138"/>
    </row>
    <row r="562" spans="1:26" s="20" customFormat="1" ht="12.75">
      <c r="A562" s="311" t="s">
        <v>592</v>
      </c>
      <c r="B562" s="1"/>
      <c r="C562" s="1"/>
      <c r="D562" s="1"/>
      <c r="E562" s="1"/>
      <c r="F562" s="1"/>
      <c r="G562" s="1"/>
      <c r="H562" s="1"/>
      <c r="I562" s="1">
        <v>760</v>
      </c>
      <c r="J562" s="63">
        <v>3</v>
      </c>
      <c r="K562" s="63" t="s">
        <v>8</v>
      </c>
      <c r="L562" s="63"/>
      <c r="M562" s="75">
        <f aca="true" t="shared" si="206" ref="M562:U562">M563</f>
        <v>39772</v>
      </c>
      <c r="N562" s="74">
        <f t="shared" si="206"/>
        <v>46503</v>
      </c>
      <c r="O562" s="74">
        <f t="shared" si="206"/>
        <v>50000</v>
      </c>
      <c r="P562" s="74">
        <f t="shared" si="206"/>
        <v>43750</v>
      </c>
      <c r="Q562" s="119">
        <f t="shared" si="206"/>
        <v>34000</v>
      </c>
      <c r="R562" s="650">
        <f t="shared" si="206"/>
        <v>23750</v>
      </c>
      <c r="S562" s="648">
        <f t="shared" si="206"/>
        <v>65000</v>
      </c>
      <c r="T562" s="649">
        <f t="shared" si="206"/>
        <v>65000</v>
      </c>
      <c r="U562" s="238">
        <f t="shared" si="206"/>
        <v>21250</v>
      </c>
      <c r="V562" s="444">
        <f aca="true" t="shared" si="207" ref="V562:V567">U562/S562</f>
        <v>0.3269230769230769</v>
      </c>
      <c r="W562" s="134"/>
      <c r="X562" s="134"/>
      <c r="Y562" s="134"/>
      <c r="Z562" s="1"/>
    </row>
    <row r="563" spans="1:25" ht="12.75">
      <c r="A563" s="311" t="s">
        <v>592</v>
      </c>
      <c r="I563" s="1">
        <v>760</v>
      </c>
      <c r="J563" s="24">
        <v>32</v>
      </c>
      <c r="K563" s="30" t="s">
        <v>40</v>
      </c>
      <c r="L563" s="29"/>
      <c r="M563" s="25">
        <f>M564+M565</f>
        <v>39772</v>
      </c>
      <c r="N563" s="28">
        <f aca="true" t="shared" si="208" ref="N563:U563">N564+N565+N566</f>
        <v>46503</v>
      </c>
      <c r="O563" s="28">
        <f t="shared" si="208"/>
        <v>50000</v>
      </c>
      <c r="P563" s="28">
        <f t="shared" si="208"/>
        <v>43750</v>
      </c>
      <c r="Q563" s="123">
        <f t="shared" si="208"/>
        <v>34000</v>
      </c>
      <c r="R563" s="651">
        <f>R564+R565+R566</f>
        <v>23750</v>
      </c>
      <c r="S563" s="648">
        <f t="shared" si="208"/>
        <v>65000</v>
      </c>
      <c r="T563" s="649">
        <f>T564+T565+T566</f>
        <v>65000</v>
      </c>
      <c r="U563" s="565">
        <f t="shared" si="208"/>
        <v>21250</v>
      </c>
      <c r="V563" s="444">
        <f t="shared" si="207"/>
        <v>0.3269230769230769</v>
      </c>
      <c r="W563" s="121">
        <v>0</v>
      </c>
      <c r="X563" s="121">
        <f>Q562/P562</f>
        <v>0.7771428571428571</v>
      </c>
      <c r="Y563" s="121">
        <f>S562/Q562</f>
        <v>1.911764705882353</v>
      </c>
    </row>
    <row r="564" spans="1:25" ht="12.75">
      <c r="A564" s="311" t="s">
        <v>592</v>
      </c>
      <c r="C564" s="1">
        <v>2</v>
      </c>
      <c r="D564" s="1">
        <v>3</v>
      </c>
      <c r="E564" s="1">
        <v>4</v>
      </c>
      <c r="I564" s="1">
        <v>760</v>
      </c>
      <c r="J564" s="24">
        <v>3234</v>
      </c>
      <c r="K564" s="24" t="s">
        <v>218</v>
      </c>
      <c r="L564" s="24"/>
      <c r="M564" s="25">
        <v>39040</v>
      </c>
      <c r="N564" s="28">
        <v>19100</v>
      </c>
      <c r="O564" s="28">
        <v>30000</v>
      </c>
      <c r="P564" s="28">
        <v>23750</v>
      </c>
      <c r="Q564" s="123">
        <v>25000</v>
      </c>
      <c r="R564" s="651">
        <v>23750</v>
      </c>
      <c r="S564" s="648">
        <v>45000</v>
      </c>
      <c r="T564" s="649">
        <v>45000</v>
      </c>
      <c r="U564" s="565">
        <v>21250</v>
      </c>
      <c r="V564" s="444">
        <f t="shared" si="207"/>
        <v>0.4722222222222222</v>
      </c>
      <c r="W564" s="121">
        <v>0</v>
      </c>
      <c r="X564" s="121">
        <f>Q563/P563</f>
        <v>0.7771428571428571</v>
      </c>
      <c r="Y564" s="121">
        <f>S563/Q563</f>
        <v>1.911764705882353</v>
      </c>
    </row>
    <row r="565" spans="1:25" ht="12.75">
      <c r="A565" s="311" t="s">
        <v>592</v>
      </c>
      <c r="C565" s="1">
        <v>2</v>
      </c>
      <c r="D565" s="1">
        <v>3</v>
      </c>
      <c r="E565" s="1">
        <v>4</v>
      </c>
      <c r="I565" s="1">
        <v>760</v>
      </c>
      <c r="J565" s="24">
        <v>3236</v>
      </c>
      <c r="K565" s="24" t="s">
        <v>219</v>
      </c>
      <c r="L565" s="24"/>
      <c r="M565" s="25">
        <v>732</v>
      </c>
      <c r="N565" s="28">
        <v>24020</v>
      </c>
      <c r="O565" s="28">
        <v>15000</v>
      </c>
      <c r="P565" s="28">
        <v>15000</v>
      </c>
      <c r="Q565" s="123">
        <v>5000</v>
      </c>
      <c r="R565" s="651">
        <v>0</v>
      </c>
      <c r="S565" s="648">
        <v>15000</v>
      </c>
      <c r="T565" s="649">
        <v>15000</v>
      </c>
      <c r="U565" s="565">
        <v>0</v>
      </c>
      <c r="V565" s="444">
        <f t="shared" si="207"/>
        <v>0</v>
      </c>
      <c r="W565" s="121">
        <v>0</v>
      </c>
      <c r="X565" s="121">
        <f>Q564/P564</f>
        <v>1.0526315789473684</v>
      </c>
      <c r="Y565" s="121">
        <f>S564/Q564</f>
        <v>1.8</v>
      </c>
    </row>
    <row r="566" spans="1:25" ht="13.5" thickBot="1">
      <c r="A566" s="311" t="s">
        <v>592</v>
      </c>
      <c r="C566" s="1">
        <v>2</v>
      </c>
      <c r="D566" s="1">
        <v>3</v>
      </c>
      <c r="E566" s="1">
        <v>4</v>
      </c>
      <c r="I566" s="1">
        <v>760</v>
      </c>
      <c r="J566" s="24">
        <v>3237</v>
      </c>
      <c r="K566" s="24" t="s">
        <v>220</v>
      </c>
      <c r="L566" s="24"/>
      <c r="M566" s="25">
        <v>0</v>
      </c>
      <c r="N566" s="28">
        <v>3383</v>
      </c>
      <c r="O566" s="28">
        <v>5000</v>
      </c>
      <c r="P566" s="28">
        <v>5000</v>
      </c>
      <c r="Q566" s="123">
        <v>4000</v>
      </c>
      <c r="R566" s="651">
        <v>0</v>
      </c>
      <c r="S566" s="648">
        <v>5000</v>
      </c>
      <c r="T566" s="649">
        <v>5000</v>
      </c>
      <c r="U566" s="565">
        <v>0</v>
      </c>
      <c r="V566" s="444">
        <f t="shared" si="207"/>
        <v>0</v>
      </c>
      <c r="W566" s="121">
        <v>0</v>
      </c>
      <c r="X566" s="121">
        <f>Q565/P565</f>
        <v>0.3333333333333333</v>
      </c>
      <c r="Y566" s="121">
        <f>S565/Q565</f>
        <v>3</v>
      </c>
    </row>
    <row r="567" spans="1:25" ht="13.5" thickBot="1">
      <c r="A567" s="15"/>
      <c r="J567" s="158"/>
      <c r="K567" s="158" t="s">
        <v>253</v>
      </c>
      <c r="L567" s="158"/>
      <c r="M567" s="159">
        <f aca="true" t="shared" si="209" ref="M567:S567">M562</f>
        <v>39772</v>
      </c>
      <c r="N567" s="159">
        <f>N562</f>
        <v>46503</v>
      </c>
      <c r="O567" s="159">
        <f t="shared" si="209"/>
        <v>50000</v>
      </c>
      <c r="P567" s="159">
        <f t="shared" si="209"/>
        <v>43750</v>
      </c>
      <c r="Q567" s="160">
        <f>Q562</f>
        <v>34000</v>
      </c>
      <c r="R567" s="725">
        <f>R562</f>
        <v>23750</v>
      </c>
      <c r="S567" s="701">
        <f t="shared" si="209"/>
        <v>65000</v>
      </c>
      <c r="T567" s="702">
        <f>T562</f>
        <v>65000</v>
      </c>
      <c r="U567" s="252">
        <f>U562</f>
        <v>21250</v>
      </c>
      <c r="V567" s="455">
        <f t="shared" si="207"/>
        <v>0.3269230769230769</v>
      </c>
      <c r="W567" s="121">
        <v>0</v>
      </c>
      <c r="X567" s="121">
        <f>Q566/P566</f>
        <v>0.8</v>
      </c>
      <c r="Y567" s="121">
        <f>S566/Q566</f>
        <v>1.25</v>
      </c>
    </row>
    <row r="568" spans="10:25" ht="14.25" hidden="1" thickBot="1" thickTop="1">
      <c r="J568" s="31"/>
      <c r="K568" s="31"/>
      <c r="L568" s="31"/>
      <c r="M568" s="32"/>
      <c r="N568" s="34"/>
      <c r="O568" s="32"/>
      <c r="P568" s="34"/>
      <c r="Q568" s="182"/>
      <c r="R568" s="764"/>
      <c r="S568" s="703"/>
      <c r="T568" s="704"/>
      <c r="U568" s="589"/>
      <c r="V568" s="186"/>
      <c r="W568" s="143"/>
      <c r="X568" s="143"/>
      <c r="Y568" s="143"/>
    </row>
    <row r="569" spans="1:25" s="20" customFormat="1" ht="13.5" hidden="1" thickBot="1">
      <c r="A569" s="7"/>
      <c r="B569" s="7"/>
      <c r="C569" s="7"/>
      <c r="D569" s="7"/>
      <c r="E569" s="7"/>
      <c r="F569" s="7"/>
      <c r="G569" s="7"/>
      <c r="H569" s="7"/>
      <c r="I569" s="7"/>
      <c r="J569" s="317" t="s">
        <v>593</v>
      </c>
      <c r="K569" s="317" t="s">
        <v>264</v>
      </c>
      <c r="L569" s="317"/>
      <c r="M569" s="16"/>
      <c r="N569" s="16"/>
      <c r="O569" s="16"/>
      <c r="P569" s="16"/>
      <c r="Q569" s="290"/>
      <c r="R569" s="754"/>
      <c r="S569" s="691"/>
      <c r="T569" s="692"/>
      <c r="U569" s="291"/>
      <c r="V569" s="465"/>
      <c r="W569" s="152"/>
      <c r="X569" s="152"/>
      <c r="Y569" s="152"/>
    </row>
    <row r="570" spans="10:25" s="56" customFormat="1" ht="13.5" hidden="1" thickBot="1">
      <c r="J570" s="267" t="s">
        <v>595</v>
      </c>
      <c r="K570" s="267"/>
      <c r="L570" s="267"/>
      <c r="M570" s="326"/>
      <c r="N570" s="326"/>
      <c r="O570" s="326"/>
      <c r="P570" s="326"/>
      <c r="Q570" s="327"/>
      <c r="R570" s="767"/>
      <c r="S570" s="730"/>
      <c r="T570" s="729"/>
      <c r="U570" s="328"/>
      <c r="V570" s="470"/>
      <c r="W570" s="319"/>
      <c r="X570" s="319"/>
      <c r="Y570" s="319"/>
    </row>
    <row r="571" spans="1:25" ht="13.5" hidden="1" thickBot="1">
      <c r="A571" s="312" t="s">
        <v>594</v>
      </c>
      <c r="B571" s="8"/>
      <c r="C571" s="8"/>
      <c r="D571" s="8"/>
      <c r="E571" s="8"/>
      <c r="F571" s="8"/>
      <c r="G571" s="8"/>
      <c r="H571" s="8"/>
      <c r="I571" s="8">
        <v>660</v>
      </c>
      <c r="J571" s="268" t="s">
        <v>131</v>
      </c>
      <c r="K571" s="268" t="s">
        <v>212</v>
      </c>
      <c r="L571" s="268"/>
      <c r="M571" s="276"/>
      <c r="N571" s="276"/>
      <c r="O571" s="276"/>
      <c r="P571" s="276"/>
      <c r="Q571" s="277"/>
      <c r="R571" s="759"/>
      <c r="S571" s="705"/>
      <c r="T571" s="706"/>
      <c r="U571" s="278"/>
      <c r="V571" s="462"/>
      <c r="W571" s="138"/>
      <c r="X571" s="138"/>
      <c r="Y571" s="138"/>
    </row>
    <row r="572" spans="1:26" ht="13.5" hidden="1" thickBot="1">
      <c r="A572" s="311" t="s">
        <v>330</v>
      </c>
      <c r="B572" s="20"/>
      <c r="C572" s="20"/>
      <c r="D572" s="20"/>
      <c r="E572" s="20"/>
      <c r="F572" s="20"/>
      <c r="G572" s="20"/>
      <c r="H572" s="20"/>
      <c r="I572" s="20">
        <v>660</v>
      </c>
      <c r="J572" s="99">
        <v>3</v>
      </c>
      <c r="K572" s="99" t="s">
        <v>8</v>
      </c>
      <c r="L572" s="99"/>
      <c r="M572" s="74">
        <f aca="true" t="shared" si="210" ref="M572:S572">M573+M581</f>
        <v>327753</v>
      </c>
      <c r="N572" s="74">
        <f>N573+N581</f>
        <v>329040</v>
      </c>
      <c r="O572" s="74">
        <f t="shared" si="210"/>
        <v>0</v>
      </c>
      <c r="P572" s="74">
        <f t="shared" si="210"/>
        <v>0</v>
      </c>
      <c r="Q572" s="122">
        <f>Q573+Q581</f>
        <v>0</v>
      </c>
      <c r="R572" s="698">
        <f>R573+R581</f>
        <v>0</v>
      </c>
      <c r="S572" s="648">
        <f t="shared" si="210"/>
        <v>0</v>
      </c>
      <c r="T572" s="649">
        <f>T573+T581</f>
        <v>0</v>
      </c>
      <c r="U572" s="565">
        <f>U573+U581</f>
        <v>0</v>
      </c>
      <c r="V572" s="437">
        <f>V573+V581</f>
        <v>0</v>
      </c>
      <c r="W572" s="134"/>
      <c r="X572" s="134"/>
      <c r="Y572" s="134"/>
      <c r="Z572" s="20"/>
    </row>
    <row r="573" spans="1:25" s="20" customFormat="1" ht="13.5" hidden="1" thickBot="1">
      <c r="A573" s="311" t="s">
        <v>330</v>
      </c>
      <c r="I573" s="20">
        <v>660</v>
      </c>
      <c r="J573" s="27">
        <v>31</v>
      </c>
      <c r="K573" s="27" t="s">
        <v>36</v>
      </c>
      <c r="L573" s="27"/>
      <c r="M573" s="28">
        <f aca="true" t="shared" si="211" ref="M573:V573">M574</f>
        <v>246498</v>
      </c>
      <c r="N573" s="28">
        <f t="shared" si="211"/>
        <v>194100</v>
      </c>
      <c r="O573" s="28">
        <f t="shared" si="211"/>
        <v>0</v>
      </c>
      <c r="P573" s="28">
        <f t="shared" si="211"/>
        <v>0</v>
      </c>
      <c r="Q573" s="122">
        <f t="shared" si="211"/>
        <v>0</v>
      </c>
      <c r="R573" s="698">
        <f t="shared" si="211"/>
        <v>0</v>
      </c>
      <c r="S573" s="648">
        <f t="shared" si="211"/>
        <v>0</v>
      </c>
      <c r="T573" s="649">
        <f t="shared" si="211"/>
        <v>0</v>
      </c>
      <c r="U573" s="565">
        <f t="shared" si="211"/>
        <v>0</v>
      </c>
      <c r="V573" s="437">
        <f t="shared" si="211"/>
        <v>0</v>
      </c>
      <c r="W573" s="121">
        <v>0</v>
      </c>
      <c r="X573" s="121">
        <v>0</v>
      </c>
      <c r="Y573" s="121">
        <v>0</v>
      </c>
    </row>
    <row r="574" spans="1:25" s="20" customFormat="1" ht="13.5" hidden="1" thickBot="1">
      <c r="A574" s="311" t="s">
        <v>330</v>
      </c>
      <c r="I574" s="20">
        <v>660</v>
      </c>
      <c r="J574" s="64">
        <v>311</v>
      </c>
      <c r="K574" s="65" t="s">
        <v>183</v>
      </c>
      <c r="L574" s="66"/>
      <c r="M574" s="28">
        <f>M575+M578+M579+M580</f>
        <v>246498</v>
      </c>
      <c r="N574" s="28">
        <f>N575+N578+N579+N580+N576+N577</f>
        <v>194100</v>
      </c>
      <c r="O574" s="122">
        <f>O575+O578+O579+O580</f>
        <v>0</v>
      </c>
      <c r="P574" s="122">
        <f>P575+P578+P579+P580+P577+P576</f>
        <v>0</v>
      </c>
      <c r="Q574" s="122">
        <f aca="true" t="shared" si="212" ref="Q574:V574">Q575+Q578+Q579+Q580</f>
        <v>0</v>
      </c>
      <c r="R574" s="698">
        <f t="shared" si="212"/>
        <v>0</v>
      </c>
      <c r="S574" s="697">
        <f t="shared" si="212"/>
        <v>0</v>
      </c>
      <c r="T574" s="698">
        <f t="shared" si="212"/>
        <v>0</v>
      </c>
      <c r="U574" s="565">
        <f t="shared" si="212"/>
        <v>0</v>
      </c>
      <c r="V574" s="437">
        <f t="shared" si="212"/>
        <v>0</v>
      </c>
      <c r="W574" s="121">
        <v>0</v>
      </c>
      <c r="X574" s="121">
        <v>0</v>
      </c>
      <c r="Y574" s="121">
        <v>0</v>
      </c>
    </row>
    <row r="575" spans="1:25" s="20" customFormat="1" ht="13.5" hidden="1" thickBot="1">
      <c r="A575" s="311" t="s">
        <v>330</v>
      </c>
      <c r="B575" s="20">
        <v>1</v>
      </c>
      <c r="E575" s="20">
        <v>4</v>
      </c>
      <c r="I575" s="20">
        <v>660</v>
      </c>
      <c r="J575" s="27">
        <v>3111</v>
      </c>
      <c r="K575" s="27" t="s">
        <v>175</v>
      </c>
      <c r="L575" s="27"/>
      <c r="M575" s="28">
        <v>201281</v>
      </c>
      <c r="N575" s="28">
        <v>152585</v>
      </c>
      <c r="O575" s="28">
        <v>0</v>
      </c>
      <c r="P575" s="28">
        <v>0</v>
      </c>
      <c r="Q575" s="122">
        <v>0</v>
      </c>
      <c r="R575" s="698">
        <v>0</v>
      </c>
      <c r="S575" s="648">
        <v>0</v>
      </c>
      <c r="T575" s="649">
        <v>0</v>
      </c>
      <c r="U575" s="565">
        <v>0</v>
      </c>
      <c r="V575" s="437">
        <v>0</v>
      </c>
      <c r="W575" s="121">
        <v>0</v>
      </c>
      <c r="X575" s="121">
        <v>0</v>
      </c>
      <c r="Y575" s="121">
        <v>0</v>
      </c>
    </row>
    <row r="576" spans="1:25" s="20" customFormat="1" ht="13.5" hidden="1" thickBot="1">
      <c r="A576" s="311" t="s">
        <v>330</v>
      </c>
      <c r="B576" s="20">
        <v>1</v>
      </c>
      <c r="E576" s="20">
        <v>4</v>
      </c>
      <c r="I576" s="20">
        <v>660</v>
      </c>
      <c r="J576" s="27">
        <v>3113</v>
      </c>
      <c r="K576" s="27" t="s">
        <v>365</v>
      </c>
      <c r="L576" s="27"/>
      <c r="M576" s="28"/>
      <c r="N576" s="28">
        <v>3073</v>
      </c>
      <c r="O576" s="28">
        <v>0</v>
      </c>
      <c r="P576" s="28">
        <v>0</v>
      </c>
      <c r="Q576" s="122">
        <v>0</v>
      </c>
      <c r="R576" s="698">
        <v>0</v>
      </c>
      <c r="S576" s="648">
        <v>0</v>
      </c>
      <c r="T576" s="649">
        <v>0</v>
      </c>
      <c r="U576" s="565">
        <v>0</v>
      </c>
      <c r="V576" s="437">
        <v>0</v>
      </c>
      <c r="W576" s="121">
        <v>0</v>
      </c>
      <c r="X576" s="121">
        <v>0</v>
      </c>
      <c r="Y576" s="121">
        <v>0</v>
      </c>
    </row>
    <row r="577" spans="1:25" s="20" customFormat="1" ht="13.5" hidden="1" thickBot="1">
      <c r="A577" s="311" t="s">
        <v>330</v>
      </c>
      <c r="I577" s="20">
        <v>660</v>
      </c>
      <c r="J577" s="27">
        <v>3113</v>
      </c>
      <c r="K577" s="27" t="s">
        <v>347</v>
      </c>
      <c r="L577" s="27"/>
      <c r="M577" s="28"/>
      <c r="N577" s="28">
        <v>6783</v>
      </c>
      <c r="O577" s="28">
        <v>0</v>
      </c>
      <c r="P577" s="28">
        <v>0</v>
      </c>
      <c r="Q577" s="122">
        <v>0</v>
      </c>
      <c r="R577" s="698">
        <v>0</v>
      </c>
      <c r="S577" s="648">
        <v>0</v>
      </c>
      <c r="T577" s="649">
        <v>0</v>
      </c>
      <c r="U577" s="565">
        <v>0</v>
      </c>
      <c r="V577" s="437">
        <v>0</v>
      </c>
      <c r="W577" s="121"/>
      <c r="X577" s="121"/>
      <c r="Y577" s="121"/>
    </row>
    <row r="578" spans="1:25" s="20" customFormat="1" ht="13.5" hidden="1" thickBot="1">
      <c r="A578" s="311" t="s">
        <v>330</v>
      </c>
      <c r="B578" s="20">
        <v>1</v>
      </c>
      <c r="E578" s="20">
        <v>4</v>
      </c>
      <c r="I578" s="20">
        <v>660</v>
      </c>
      <c r="J578" s="27">
        <v>3121</v>
      </c>
      <c r="K578" s="27" t="s">
        <v>38</v>
      </c>
      <c r="L578" s="27"/>
      <c r="M578" s="28">
        <v>10600</v>
      </c>
      <c r="N578" s="28">
        <v>5750</v>
      </c>
      <c r="O578" s="28">
        <v>0</v>
      </c>
      <c r="P578" s="28">
        <v>0</v>
      </c>
      <c r="Q578" s="122">
        <v>0</v>
      </c>
      <c r="R578" s="698">
        <v>0</v>
      </c>
      <c r="S578" s="648">
        <v>0</v>
      </c>
      <c r="T578" s="649">
        <v>0</v>
      </c>
      <c r="U578" s="565">
        <v>0</v>
      </c>
      <c r="V578" s="437">
        <v>0</v>
      </c>
      <c r="W578" s="121"/>
      <c r="X578" s="121"/>
      <c r="Y578" s="121"/>
    </row>
    <row r="579" spans="1:25" s="20" customFormat="1" ht="13.5" hidden="1" thickBot="1">
      <c r="A579" s="311" t="s">
        <v>330</v>
      </c>
      <c r="B579" s="20">
        <v>1</v>
      </c>
      <c r="E579" s="20">
        <v>4</v>
      </c>
      <c r="I579" s="20">
        <v>660</v>
      </c>
      <c r="J579" s="27">
        <v>3132</v>
      </c>
      <c r="K579" s="27" t="s">
        <v>213</v>
      </c>
      <c r="L579" s="27"/>
      <c r="M579" s="28">
        <v>31195</v>
      </c>
      <c r="N579" s="28">
        <v>23147</v>
      </c>
      <c r="O579" s="28">
        <v>0</v>
      </c>
      <c r="P579" s="28">
        <v>0</v>
      </c>
      <c r="Q579" s="122">
        <v>0</v>
      </c>
      <c r="R579" s="698">
        <v>0</v>
      </c>
      <c r="S579" s="648">
        <v>0</v>
      </c>
      <c r="T579" s="649">
        <v>0</v>
      </c>
      <c r="U579" s="565">
        <v>0</v>
      </c>
      <c r="V579" s="437">
        <v>0</v>
      </c>
      <c r="W579" s="121">
        <v>0</v>
      </c>
      <c r="X579" s="121">
        <v>0</v>
      </c>
      <c r="Y579" s="121">
        <v>0</v>
      </c>
    </row>
    <row r="580" spans="1:25" s="20" customFormat="1" ht="13.5" hidden="1" thickBot="1">
      <c r="A580" s="311" t="s">
        <v>330</v>
      </c>
      <c r="B580" s="20">
        <v>1</v>
      </c>
      <c r="E580" s="20">
        <v>4</v>
      </c>
      <c r="I580" s="20">
        <v>660</v>
      </c>
      <c r="J580" s="27">
        <v>3133</v>
      </c>
      <c r="K580" s="27" t="s">
        <v>176</v>
      </c>
      <c r="L580" s="27"/>
      <c r="M580" s="28">
        <v>3422</v>
      </c>
      <c r="N580" s="28">
        <v>2762</v>
      </c>
      <c r="O580" s="28">
        <v>0</v>
      </c>
      <c r="P580" s="28">
        <v>0</v>
      </c>
      <c r="Q580" s="122">
        <v>0</v>
      </c>
      <c r="R580" s="698">
        <v>0</v>
      </c>
      <c r="S580" s="648">
        <v>0</v>
      </c>
      <c r="T580" s="649">
        <v>0</v>
      </c>
      <c r="U580" s="565">
        <v>0</v>
      </c>
      <c r="V580" s="437">
        <v>0</v>
      </c>
      <c r="W580" s="121">
        <v>0</v>
      </c>
      <c r="X580" s="121">
        <v>0</v>
      </c>
      <c r="Y580" s="121">
        <v>0</v>
      </c>
    </row>
    <row r="581" spans="1:25" s="20" customFormat="1" ht="13.5" hidden="1" thickBot="1">
      <c r="A581" s="311" t="s">
        <v>330</v>
      </c>
      <c r="I581" s="20">
        <v>660</v>
      </c>
      <c r="J581" s="24">
        <v>32</v>
      </c>
      <c r="K581" s="30" t="s">
        <v>40</v>
      </c>
      <c r="L581" s="29"/>
      <c r="M581" s="28">
        <f>M582</f>
        <v>81255</v>
      </c>
      <c r="N581" s="28">
        <f aca="true" t="shared" si="213" ref="N581:V581">N582</f>
        <v>134940</v>
      </c>
      <c r="O581" s="28">
        <f t="shared" si="213"/>
        <v>0</v>
      </c>
      <c r="P581" s="28">
        <f t="shared" si="213"/>
        <v>0</v>
      </c>
      <c r="Q581" s="28">
        <f t="shared" si="213"/>
        <v>0</v>
      </c>
      <c r="R581" s="649">
        <f t="shared" si="213"/>
        <v>0</v>
      </c>
      <c r="S581" s="648">
        <f t="shared" si="213"/>
        <v>0</v>
      </c>
      <c r="T581" s="649">
        <f t="shared" si="213"/>
        <v>0</v>
      </c>
      <c r="U581" s="565">
        <f t="shared" si="213"/>
        <v>0</v>
      </c>
      <c r="V581" s="437">
        <f t="shared" si="213"/>
        <v>0</v>
      </c>
      <c r="W581" s="121">
        <v>0</v>
      </c>
      <c r="X581" s="121">
        <v>0</v>
      </c>
      <c r="Y581" s="121">
        <v>0</v>
      </c>
    </row>
    <row r="582" spans="1:25" s="20" customFormat="1" ht="13.5" hidden="1" thickBot="1">
      <c r="A582" s="311" t="s">
        <v>330</v>
      </c>
      <c r="I582" s="20">
        <v>660</v>
      </c>
      <c r="J582" s="60">
        <v>321</v>
      </c>
      <c r="K582" s="60" t="s">
        <v>41</v>
      </c>
      <c r="L582" s="60"/>
      <c r="M582" s="28">
        <f>M583+M584+M585+M587+M589+M593</f>
        <v>81255</v>
      </c>
      <c r="N582" s="28">
        <f>N583+N584+N585+N587+N589+N593+N586+N590+N588+N591+N592</f>
        <v>134940</v>
      </c>
      <c r="O582" s="122">
        <f aca="true" t="shared" si="214" ref="O582:V582">O583+O584+O585+O586+O587+O588+O589+O590+O591+O592+O593</f>
        <v>0</v>
      </c>
      <c r="P582" s="122">
        <f t="shared" si="214"/>
        <v>0</v>
      </c>
      <c r="Q582" s="122">
        <f>Q583+Q584+Q585+Q586+Q587+Q588+Q589+Q590+Q591+Q592+Q593</f>
        <v>0</v>
      </c>
      <c r="R582" s="698">
        <f>R583+R584+R585+R586+R587+R588+R589+R590+R591+R592+R593</f>
        <v>0</v>
      </c>
      <c r="S582" s="697">
        <f t="shared" si="214"/>
        <v>0</v>
      </c>
      <c r="T582" s="698">
        <f>T583+T584+T585+T586+T587+T588+T589+T590+T591+T592+T593</f>
        <v>0</v>
      </c>
      <c r="U582" s="565">
        <f>U583+U584+U585+U586+U587+U588+U589+U590+U591+U592+U593</f>
        <v>0</v>
      </c>
      <c r="V582" s="437">
        <f t="shared" si="214"/>
        <v>0</v>
      </c>
      <c r="W582" s="121">
        <v>0</v>
      </c>
      <c r="X582" s="121">
        <v>0</v>
      </c>
      <c r="Y582" s="121">
        <v>0</v>
      </c>
    </row>
    <row r="583" spans="1:25" s="20" customFormat="1" ht="13.5" hidden="1" thickBot="1">
      <c r="A583" s="311" t="s">
        <v>330</v>
      </c>
      <c r="E583" s="20">
        <v>4</v>
      </c>
      <c r="I583" s="20">
        <v>660</v>
      </c>
      <c r="J583" s="24">
        <v>3212</v>
      </c>
      <c r="K583" s="24" t="s">
        <v>178</v>
      </c>
      <c r="L583" s="24"/>
      <c r="M583" s="28">
        <v>14780</v>
      </c>
      <c r="N583" s="28">
        <v>9726</v>
      </c>
      <c r="O583" s="28">
        <v>0</v>
      </c>
      <c r="P583" s="28">
        <v>0</v>
      </c>
      <c r="Q583" s="122">
        <v>0</v>
      </c>
      <c r="R583" s="698">
        <v>0</v>
      </c>
      <c r="S583" s="648">
        <v>0</v>
      </c>
      <c r="T583" s="649">
        <v>0</v>
      </c>
      <c r="U583" s="565">
        <v>0</v>
      </c>
      <c r="V583" s="437">
        <v>0</v>
      </c>
      <c r="W583" s="121">
        <v>0</v>
      </c>
      <c r="X583" s="121">
        <v>0</v>
      </c>
      <c r="Y583" s="121">
        <v>0</v>
      </c>
    </row>
    <row r="584" spans="1:25" s="20" customFormat="1" ht="13.5" hidden="1" thickBot="1">
      <c r="A584" s="311" t="s">
        <v>330</v>
      </c>
      <c r="E584" s="20">
        <v>4</v>
      </c>
      <c r="I584" s="20">
        <v>660</v>
      </c>
      <c r="J584" s="24">
        <v>3221</v>
      </c>
      <c r="K584" s="24" t="s">
        <v>236</v>
      </c>
      <c r="L584" s="24"/>
      <c r="M584" s="28">
        <v>3484</v>
      </c>
      <c r="N584" s="28">
        <v>0</v>
      </c>
      <c r="O584" s="28"/>
      <c r="P584" s="28">
        <v>0</v>
      </c>
      <c r="Q584" s="122">
        <v>0</v>
      </c>
      <c r="R584" s="698">
        <v>0</v>
      </c>
      <c r="S584" s="648">
        <v>0</v>
      </c>
      <c r="T584" s="649">
        <v>0</v>
      </c>
      <c r="U584" s="565">
        <v>0</v>
      </c>
      <c r="V584" s="437">
        <v>0</v>
      </c>
      <c r="W584" s="121">
        <v>0</v>
      </c>
      <c r="X584" s="121">
        <v>0</v>
      </c>
      <c r="Y584" s="121">
        <v>0</v>
      </c>
    </row>
    <row r="585" spans="1:25" s="20" customFormat="1" ht="13.5" hidden="1" thickBot="1">
      <c r="A585" s="311" t="s">
        <v>330</v>
      </c>
      <c r="E585" s="20">
        <v>4</v>
      </c>
      <c r="I585" s="20">
        <v>660</v>
      </c>
      <c r="J585" s="24">
        <v>3223</v>
      </c>
      <c r="K585" s="24" t="s">
        <v>237</v>
      </c>
      <c r="L585" s="24"/>
      <c r="M585" s="28">
        <v>38654</v>
      </c>
      <c r="N585" s="28">
        <v>51639</v>
      </c>
      <c r="O585" s="28">
        <v>0</v>
      </c>
      <c r="P585" s="28">
        <v>0</v>
      </c>
      <c r="Q585" s="122">
        <v>0</v>
      </c>
      <c r="R585" s="698">
        <v>0</v>
      </c>
      <c r="S585" s="648">
        <v>0</v>
      </c>
      <c r="T585" s="649">
        <v>0</v>
      </c>
      <c r="U585" s="565">
        <v>0</v>
      </c>
      <c r="V585" s="437">
        <v>0</v>
      </c>
      <c r="W585" s="121">
        <v>0</v>
      </c>
      <c r="X585" s="121">
        <v>0</v>
      </c>
      <c r="Y585" s="121">
        <v>0</v>
      </c>
    </row>
    <row r="586" spans="1:25" s="20" customFormat="1" ht="13.5" hidden="1" thickBot="1">
      <c r="A586" s="311" t="s">
        <v>330</v>
      </c>
      <c r="I586" s="20">
        <v>660</v>
      </c>
      <c r="J586" s="24">
        <v>3223</v>
      </c>
      <c r="K586" s="30" t="s">
        <v>181</v>
      </c>
      <c r="L586" s="29"/>
      <c r="M586" s="28"/>
      <c r="N586" s="28">
        <v>3960</v>
      </c>
      <c r="O586" s="28">
        <v>0</v>
      </c>
      <c r="P586" s="28">
        <v>0</v>
      </c>
      <c r="Q586" s="122">
        <v>0</v>
      </c>
      <c r="R586" s="698">
        <v>0</v>
      </c>
      <c r="S586" s="648">
        <v>0</v>
      </c>
      <c r="T586" s="649">
        <v>0</v>
      </c>
      <c r="U586" s="565">
        <v>0</v>
      </c>
      <c r="V586" s="437">
        <v>0</v>
      </c>
      <c r="W586" s="121">
        <v>0</v>
      </c>
      <c r="X586" s="121">
        <v>0</v>
      </c>
      <c r="Y586" s="121">
        <v>0</v>
      </c>
    </row>
    <row r="587" spans="1:25" s="20" customFormat="1" ht="13.5" hidden="1" thickBot="1">
      <c r="A587" s="311" t="s">
        <v>330</v>
      </c>
      <c r="E587" s="20">
        <v>4</v>
      </c>
      <c r="I587" s="20">
        <v>660</v>
      </c>
      <c r="J587" s="24">
        <v>3225</v>
      </c>
      <c r="K587" s="24" t="s">
        <v>182</v>
      </c>
      <c r="L587" s="24"/>
      <c r="M587" s="28">
        <v>0</v>
      </c>
      <c r="N587" s="28">
        <v>17964</v>
      </c>
      <c r="O587" s="28">
        <v>0</v>
      </c>
      <c r="P587" s="28">
        <v>0</v>
      </c>
      <c r="Q587" s="123">
        <v>0</v>
      </c>
      <c r="R587" s="651">
        <v>0</v>
      </c>
      <c r="S587" s="648">
        <v>0</v>
      </c>
      <c r="T587" s="649">
        <v>0</v>
      </c>
      <c r="U587" s="565">
        <v>0</v>
      </c>
      <c r="V587" s="437">
        <v>0</v>
      </c>
      <c r="W587" s="121"/>
      <c r="X587" s="121"/>
      <c r="Y587" s="121"/>
    </row>
    <row r="588" spans="1:25" s="20" customFormat="1" ht="13.5" hidden="1" thickBot="1">
      <c r="A588" s="311" t="s">
        <v>330</v>
      </c>
      <c r="I588" s="20">
        <v>660</v>
      </c>
      <c r="J588" s="24">
        <v>3227</v>
      </c>
      <c r="K588" s="24" t="s">
        <v>236</v>
      </c>
      <c r="L588" s="24"/>
      <c r="M588" s="28"/>
      <c r="N588" s="28">
        <v>2427</v>
      </c>
      <c r="O588" s="28">
        <v>0</v>
      </c>
      <c r="P588" s="28">
        <v>0</v>
      </c>
      <c r="Q588" s="123">
        <v>0</v>
      </c>
      <c r="R588" s="651">
        <v>0</v>
      </c>
      <c r="S588" s="648">
        <v>0</v>
      </c>
      <c r="T588" s="649">
        <v>0</v>
      </c>
      <c r="U588" s="565">
        <v>0</v>
      </c>
      <c r="V588" s="437">
        <v>0</v>
      </c>
      <c r="W588" s="121">
        <v>0</v>
      </c>
      <c r="X588" s="121">
        <v>0</v>
      </c>
      <c r="Y588" s="121">
        <v>0</v>
      </c>
    </row>
    <row r="589" spans="1:25" s="20" customFormat="1" ht="13.5" hidden="1" thickBot="1">
      <c r="A589" s="311" t="s">
        <v>330</v>
      </c>
      <c r="C589" s="20">
        <v>2</v>
      </c>
      <c r="D589" s="20">
        <v>3</v>
      </c>
      <c r="E589" s="20">
        <v>4</v>
      </c>
      <c r="I589" s="20">
        <v>660</v>
      </c>
      <c r="J589" s="24">
        <v>3232</v>
      </c>
      <c r="K589" s="24" t="s">
        <v>238</v>
      </c>
      <c r="L589" s="24"/>
      <c r="M589" s="28">
        <v>6346</v>
      </c>
      <c r="N589" s="28">
        <v>30525</v>
      </c>
      <c r="O589" s="28">
        <v>0</v>
      </c>
      <c r="P589" s="28">
        <v>0</v>
      </c>
      <c r="Q589" s="122">
        <v>0</v>
      </c>
      <c r="R589" s="698">
        <v>0</v>
      </c>
      <c r="S589" s="648">
        <v>0</v>
      </c>
      <c r="T589" s="649">
        <v>0</v>
      </c>
      <c r="U589" s="565">
        <v>0</v>
      </c>
      <c r="V589" s="437">
        <v>0</v>
      </c>
      <c r="W589" s="121"/>
      <c r="X589" s="121"/>
      <c r="Y589" s="121"/>
    </row>
    <row r="590" spans="1:25" s="20" customFormat="1" ht="13.5" hidden="1" thickBot="1">
      <c r="A590" s="311" t="s">
        <v>330</v>
      </c>
      <c r="C590" s="20">
        <v>2</v>
      </c>
      <c r="D590" s="20">
        <v>3</v>
      </c>
      <c r="E590" s="20">
        <v>4</v>
      </c>
      <c r="I590" s="20">
        <v>660</v>
      </c>
      <c r="J590" s="24">
        <v>3232</v>
      </c>
      <c r="K590" s="24" t="s">
        <v>289</v>
      </c>
      <c r="L590" s="24"/>
      <c r="M590" s="28"/>
      <c r="N590" s="28">
        <v>3231</v>
      </c>
      <c r="O590" s="28">
        <v>0</v>
      </c>
      <c r="P590" s="28">
        <v>0</v>
      </c>
      <c r="Q590" s="122">
        <v>0</v>
      </c>
      <c r="R590" s="698">
        <v>0</v>
      </c>
      <c r="S590" s="648">
        <v>0</v>
      </c>
      <c r="T590" s="649">
        <v>0</v>
      </c>
      <c r="U590" s="565">
        <v>0</v>
      </c>
      <c r="V590" s="437">
        <v>0</v>
      </c>
      <c r="W590" s="121">
        <v>0</v>
      </c>
      <c r="X590" s="121">
        <v>0</v>
      </c>
      <c r="Y590" s="121">
        <v>0</v>
      </c>
    </row>
    <row r="591" spans="1:25" s="20" customFormat="1" ht="13.5" hidden="1" thickBot="1">
      <c r="A591" s="311" t="s">
        <v>330</v>
      </c>
      <c r="C591" s="20">
        <v>2</v>
      </c>
      <c r="I591" s="20">
        <v>660</v>
      </c>
      <c r="J591" s="24">
        <v>3236</v>
      </c>
      <c r="K591" s="24" t="s">
        <v>378</v>
      </c>
      <c r="L591" s="24"/>
      <c r="M591" s="28"/>
      <c r="N591" s="28">
        <v>0</v>
      </c>
      <c r="O591" s="28">
        <v>0</v>
      </c>
      <c r="P591" s="28">
        <v>0</v>
      </c>
      <c r="Q591" s="122">
        <v>0</v>
      </c>
      <c r="R591" s="698">
        <v>0</v>
      </c>
      <c r="S591" s="648">
        <v>0</v>
      </c>
      <c r="T591" s="649">
        <v>0</v>
      </c>
      <c r="U591" s="565">
        <v>0</v>
      </c>
      <c r="V591" s="437">
        <v>0</v>
      </c>
      <c r="W591" s="121"/>
      <c r="X591" s="121"/>
      <c r="Y591" s="121"/>
    </row>
    <row r="592" spans="1:25" s="20" customFormat="1" ht="13.5" hidden="1" thickBot="1">
      <c r="A592" s="311" t="s">
        <v>330</v>
      </c>
      <c r="C592" s="20">
        <v>2</v>
      </c>
      <c r="I592" s="20">
        <v>660</v>
      </c>
      <c r="J592" s="24">
        <v>3236</v>
      </c>
      <c r="K592" s="24" t="s">
        <v>379</v>
      </c>
      <c r="L592" s="24"/>
      <c r="M592" s="28"/>
      <c r="N592" s="28">
        <v>0</v>
      </c>
      <c r="O592" s="28">
        <v>0</v>
      </c>
      <c r="P592" s="28">
        <v>0</v>
      </c>
      <c r="Q592" s="122">
        <v>0</v>
      </c>
      <c r="R592" s="698">
        <v>0</v>
      </c>
      <c r="S592" s="648">
        <v>0</v>
      </c>
      <c r="T592" s="649">
        <v>0</v>
      </c>
      <c r="U592" s="565">
        <v>0</v>
      </c>
      <c r="V592" s="437">
        <v>0</v>
      </c>
      <c r="W592" s="121"/>
      <c r="X592" s="121"/>
      <c r="Y592" s="121"/>
    </row>
    <row r="593" spans="1:25" s="20" customFormat="1" ht="13.5" hidden="1" thickBot="1">
      <c r="A593" s="20" t="s">
        <v>331</v>
      </c>
      <c r="C593" s="20">
        <v>2</v>
      </c>
      <c r="D593" s="20">
        <v>3</v>
      </c>
      <c r="E593" s="20">
        <v>4</v>
      </c>
      <c r="I593" s="20">
        <v>660</v>
      </c>
      <c r="J593" s="24">
        <v>3239</v>
      </c>
      <c r="K593" s="24" t="s">
        <v>239</v>
      </c>
      <c r="L593" s="24"/>
      <c r="M593" s="28">
        <v>17991</v>
      </c>
      <c r="N593" s="28">
        <v>15468</v>
      </c>
      <c r="O593" s="28">
        <v>0</v>
      </c>
      <c r="P593" s="28">
        <v>0</v>
      </c>
      <c r="Q593" s="122">
        <v>0</v>
      </c>
      <c r="R593" s="698">
        <v>0</v>
      </c>
      <c r="S593" s="648">
        <v>0</v>
      </c>
      <c r="T593" s="649">
        <v>0</v>
      </c>
      <c r="U593" s="565">
        <v>0</v>
      </c>
      <c r="V593" s="437">
        <v>0</v>
      </c>
      <c r="W593" s="121"/>
      <c r="X593" s="121"/>
      <c r="Y593" s="121"/>
    </row>
    <row r="594" spans="1:26" s="20" customFormat="1" ht="13.5" hidden="1" thickBot="1">
      <c r="A594" s="15"/>
      <c r="B594" s="1"/>
      <c r="C594" s="1"/>
      <c r="D594" s="1"/>
      <c r="E594" s="1"/>
      <c r="F594" s="1"/>
      <c r="G594" s="1"/>
      <c r="H594" s="1"/>
      <c r="I594" s="1"/>
      <c r="J594" s="158"/>
      <c r="K594" s="158" t="s">
        <v>253</v>
      </c>
      <c r="L594" s="158"/>
      <c r="M594" s="159">
        <f aca="true" t="shared" si="215" ref="M594:S594">M572</f>
        <v>327753</v>
      </c>
      <c r="N594" s="159">
        <f>N572</f>
        <v>329040</v>
      </c>
      <c r="O594" s="159">
        <f t="shared" si="215"/>
        <v>0</v>
      </c>
      <c r="P594" s="159">
        <f t="shared" si="215"/>
        <v>0</v>
      </c>
      <c r="Q594" s="160">
        <f>Q572</f>
        <v>0</v>
      </c>
      <c r="R594" s="725">
        <f>R572</f>
        <v>0</v>
      </c>
      <c r="S594" s="701">
        <f t="shared" si="215"/>
        <v>0</v>
      </c>
      <c r="T594" s="702">
        <f>T572</f>
        <v>0</v>
      </c>
      <c r="U594" s="252">
        <f>U572</f>
        <v>0</v>
      </c>
      <c r="V594" s="455">
        <f>V572</f>
        <v>0</v>
      </c>
      <c r="W594" s="121">
        <v>0</v>
      </c>
      <c r="X594" s="121">
        <v>0</v>
      </c>
      <c r="Y594" s="121">
        <v>0</v>
      </c>
      <c r="Z594" s="1"/>
    </row>
    <row r="595" spans="10:25" ht="14.25" thickBot="1" thickTop="1">
      <c r="J595" s="49"/>
      <c r="K595" s="196" t="s">
        <v>256</v>
      </c>
      <c r="L595" s="49"/>
      <c r="M595" s="197" t="e">
        <f>#REF!</f>
        <v>#REF!</v>
      </c>
      <c r="N595" s="239">
        <f aca="true" t="shared" si="216" ref="N595:Y595">N153+N168+N174+N192+N208+N215+N223+N234+N248+N259+N284+N291+N300+N306+N320+N360+N373+N382+N390+N419+N435+N448+N456+N464+N476+N483+N490+N497+N509+N517+N525+N531+N539+N546+N557+N567+N594</f>
        <v>5427969</v>
      </c>
      <c r="O595" s="239">
        <f t="shared" si="216"/>
        <v>7890800</v>
      </c>
      <c r="P595" s="239">
        <f t="shared" si="216"/>
        <v>8104238</v>
      </c>
      <c r="Q595" s="239">
        <f t="shared" si="216"/>
        <v>8168360</v>
      </c>
      <c r="R595" s="731">
        <f t="shared" si="216"/>
        <v>3091860</v>
      </c>
      <c r="S595" s="731">
        <f t="shared" si="216"/>
        <v>9117650</v>
      </c>
      <c r="T595" s="732">
        <f t="shared" si="216"/>
        <v>9117650</v>
      </c>
      <c r="U595" s="239">
        <f t="shared" si="216"/>
        <v>2804238</v>
      </c>
      <c r="V595" s="473" t="e">
        <f t="shared" si="216"/>
        <v>#DIV/0!</v>
      </c>
      <c r="W595" s="239" t="e">
        <f t="shared" si="216"/>
        <v>#DIV/0!</v>
      </c>
      <c r="X595" s="239" t="e">
        <f t="shared" si="216"/>
        <v>#DIV/0!</v>
      </c>
      <c r="Y595" s="239" t="e">
        <f t="shared" si="216"/>
        <v>#DIV/0!</v>
      </c>
    </row>
    <row r="596" spans="10:25" ht="22.5" customHeight="1" thickBot="1" thickTop="1">
      <c r="J596" s="292"/>
      <c r="K596" s="293" t="s">
        <v>257</v>
      </c>
      <c r="L596" s="294"/>
      <c r="M596" s="295" t="e">
        <f>M595+#REF!+#REF!+#REF!</f>
        <v>#REF!</v>
      </c>
      <c r="N596" s="296">
        <f aca="true" t="shared" si="217" ref="N596:V596">N66+N79+N595</f>
        <v>5905730</v>
      </c>
      <c r="O596" s="296">
        <f t="shared" si="217"/>
        <v>8458100</v>
      </c>
      <c r="P596" s="296">
        <f t="shared" si="217"/>
        <v>8700503</v>
      </c>
      <c r="Q596" s="296">
        <f t="shared" si="217"/>
        <v>8539860</v>
      </c>
      <c r="R596" s="296">
        <f t="shared" si="217"/>
        <v>3390009</v>
      </c>
      <c r="S596" s="296">
        <f t="shared" si="217"/>
        <v>9662950</v>
      </c>
      <c r="T596" s="733">
        <f t="shared" si="217"/>
        <v>9662950</v>
      </c>
      <c r="U596" s="595">
        <f>U66+U79+U595</f>
        <v>2987536</v>
      </c>
      <c r="V596" s="474" t="e">
        <f t="shared" si="217"/>
        <v>#DIV/0!</v>
      </c>
      <c r="W596" s="240" t="e">
        <f>#REF!+W66+#REF!+#REF!+#REF!+#REF!+#REF!+#REF!+#REF!+#REF!+#REF!+#REF!</f>
        <v>#REF!</v>
      </c>
      <c r="X596" s="240" t="e">
        <f>#REF!+X66+#REF!+#REF!+#REF!+#REF!+#REF!+#REF!+#REF!+#REF!+#REF!+#REF!</f>
        <v>#REF!</v>
      </c>
      <c r="Y596" s="240" t="e">
        <f>#REF!+Y66+#REF!+#REF!+#REF!+#REF!+#REF!+#REF!+#REF!+#REF!+#REF!+#REF!</f>
        <v>#REF!</v>
      </c>
    </row>
    <row r="597" spans="13:27" ht="21.75" customHeight="1" thickBot="1" thickTop="1">
      <c r="M597" s="15"/>
      <c r="N597" s="15"/>
      <c r="U597" s="416"/>
      <c r="W597" s="50"/>
      <c r="X597" s="50"/>
      <c r="Y597" s="50"/>
      <c r="AA597" s="15"/>
    </row>
    <row r="598" spans="1:26" ht="13.5" thickTop="1">
      <c r="A598" s="208"/>
      <c r="B598" s="208"/>
      <c r="C598" s="208"/>
      <c r="D598" s="208"/>
      <c r="E598" s="208"/>
      <c r="F598" s="208"/>
      <c r="G598" s="208"/>
      <c r="H598" s="208"/>
      <c r="I598" s="208"/>
      <c r="J598" s="208"/>
      <c r="K598" s="208"/>
      <c r="L598" s="208"/>
      <c r="M598" s="209" t="s">
        <v>3</v>
      </c>
      <c r="N598" s="209" t="s">
        <v>3</v>
      </c>
      <c r="O598" s="210" t="s">
        <v>4</v>
      </c>
      <c r="P598" s="211" t="s">
        <v>342</v>
      </c>
      <c r="Q598" s="210" t="s">
        <v>5</v>
      </c>
      <c r="R598" s="735" t="s">
        <v>4</v>
      </c>
      <c r="S598" s="734" t="s">
        <v>4</v>
      </c>
      <c r="T598" s="735" t="s">
        <v>4</v>
      </c>
      <c r="U598" s="596" t="s">
        <v>632</v>
      </c>
      <c r="V598" s="475" t="s">
        <v>76</v>
      </c>
      <c r="Z598" s="208"/>
    </row>
    <row r="599" spans="13:25" s="208" customFormat="1" ht="12.75">
      <c r="M599" s="212" t="s">
        <v>267</v>
      </c>
      <c r="N599" s="212" t="s">
        <v>268</v>
      </c>
      <c r="O599" s="213" t="s">
        <v>406</v>
      </c>
      <c r="P599" s="214" t="s">
        <v>406</v>
      </c>
      <c r="Q599" s="215" t="s">
        <v>421</v>
      </c>
      <c r="R599" s="770" t="s">
        <v>421</v>
      </c>
      <c r="S599" s="736" t="s">
        <v>421</v>
      </c>
      <c r="T599" s="737" t="s">
        <v>421</v>
      </c>
      <c r="U599" s="597"/>
      <c r="V599" s="476"/>
      <c r="W599" s="210" t="s">
        <v>76</v>
      </c>
      <c r="X599" s="210" t="s">
        <v>76</v>
      </c>
      <c r="Y599" s="210" t="s">
        <v>76</v>
      </c>
    </row>
    <row r="600" spans="10:25" s="208" customFormat="1" ht="12.75">
      <c r="J600" s="218"/>
      <c r="K600" s="219"/>
      <c r="L600" s="220"/>
      <c r="M600" s="221"/>
      <c r="N600" s="221"/>
      <c r="O600" s="220"/>
      <c r="P600" s="222"/>
      <c r="Q600" s="220"/>
      <c r="R600" s="637"/>
      <c r="S600" s="636"/>
      <c r="T600" s="637"/>
      <c r="U600" s="558"/>
      <c r="V600" s="477"/>
      <c r="W600" s="216" t="s">
        <v>79</v>
      </c>
      <c r="X600" s="217" t="s">
        <v>80</v>
      </c>
      <c r="Y600" s="216" t="s">
        <v>81</v>
      </c>
    </row>
    <row r="601" spans="1:25" s="208" customFormat="1" ht="12.75">
      <c r="A601" s="223" t="s">
        <v>101</v>
      </c>
      <c r="B601" s="223"/>
      <c r="J601" s="220" t="s">
        <v>167</v>
      </c>
      <c r="K601" s="220"/>
      <c r="L601" s="220" t="s">
        <v>102</v>
      </c>
      <c r="M601" s="221" t="e">
        <f>#REF!+#REF!</f>
        <v>#REF!</v>
      </c>
      <c r="N601" s="221">
        <f aca="true" t="shared" si="218" ref="N601:V601">N37+N44+N51+N65+N78+N153+N168+N174+N192+N208+N215</f>
        <v>2412555</v>
      </c>
      <c r="O601" s="221">
        <f t="shared" si="218"/>
        <v>2926500</v>
      </c>
      <c r="P601" s="221">
        <f t="shared" si="218"/>
        <v>2835915</v>
      </c>
      <c r="Q601" s="221">
        <f t="shared" si="218"/>
        <v>2357100</v>
      </c>
      <c r="R601" s="738">
        <f>R37+R44+R51+R65+R78+R153+R168+R174+R192+R208+R215</f>
        <v>1244293</v>
      </c>
      <c r="S601" s="738">
        <f t="shared" si="218"/>
        <v>2721300</v>
      </c>
      <c r="T601" s="738">
        <f>T37+T44+T51+T65+T78+T153+T168+T174+T192+T208+T215</f>
        <v>2721300</v>
      </c>
      <c r="U601" s="598">
        <f t="shared" si="218"/>
        <v>1096514</v>
      </c>
      <c r="V601" s="477" t="e">
        <f t="shared" si="218"/>
        <v>#DIV/0!</v>
      </c>
      <c r="W601" s="220"/>
      <c r="X601" s="220"/>
      <c r="Y601" s="220"/>
    </row>
    <row r="602" spans="1:25" s="208" customFormat="1" ht="12.75">
      <c r="A602" s="208" t="s">
        <v>103</v>
      </c>
      <c r="J602" s="220" t="s">
        <v>167</v>
      </c>
      <c r="K602" s="220"/>
      <c r="L602" s="220" t="s">
        <v>104</v>
      </c>
      <c r="M602" s="221"/>
      <c r="N602" s="221"/>
      <c r="O602" s="221"/>
      <c r="P602" s="221"/>
      <c r="Q602" s="221"/>
      <c r="R602" s="738"/>
      <c r="S602" s="738"/>
      <c r="T602" s="738"/>
      <c r="U602" s="598"/>
      <c r="V602" s="477"/>
      <c r="W602" s="220">
        <f>P601/O601*100</f>
        <v>96.9046642747309</v>
      </c>
      <c r="X602" s="220">
        <f>Q601/P601*100</f>
        <v>83.11603133380233</v>
      </c>
      <c r="Y602" s="220">
        <f>S601/Q601*100</f>
        <v>115.45119002163675</v>
      </c>
    </row>
    <row r="603" spans="1:25" s="208" customFormat="1" ht="12.75">
      <c r="A603" s="208" t="s">
        <v>105</v>
      </c>
      <c r="J603" s="220" t="s">
        <v>167</v>
      </c>
      <c r="K603" s="220"/>
      <c r="L603" s="220" t="s">
        <v>106</v>
      </c>
      <c r="M603" s="221" t="e">
        <f>M223+M234+#REF!</f>
        <v>#REF!</v>
      </c>
      <c r="N603" s="221">
        <f aca="true" t="shared" si="219" ref="N603:V603">N223+N234+N517</f>
        <v>176450</v>
      </c>
      <c r="O603" s="221">
        <f t="shared" si="219"/>
        <v>171000</v>
      </c>
      <c r="P603" s="221">
        <f t="shared" si="219"/>
        <v>193000</v>
      </c>
      <c r="Q603" s="221">
        <f t="shared" si="219"/>
        <v>149500</v>
      </c>
      <c r="R603" s="738">
        <f>R223+R234+R517</f>
        <v>50000</v>
      </c>
      <c r="S603" s="738">
        <f t="shared" si="219"/>
        <v>173000</v>
      </c>
      <c r="T603" s="738">
        <f>T223+T234+T517</f>
        <v>173000</v>
      </c>
      <c r="U603" s="598">
        <f t="shared" si="219"/>
        <v>153125</v>
      </c>
      <c r="V603" s="477">
        <f t="shared" si="219"/>
        <v>1.1736111111111112</v>
      </c>
      <c r="W603" s="220"/>
      <c r="X603" s="220"/>
      <c r="Y603" s="220"/>
    </row>
    <row r="604" spans="1:25" s="208" customFormat="1" ht="12.75">
      <c r="A604" s="208" t="s">
        <v>107</v>
      </c>
      <c r="J604" s="220" t="s">
        <v>167</v>
      </c>
      <c r="K604" s="220"/>
      <c r="L604" s="220" t="s">
        <v>108</v>
      </c>
      <c r="M604" s="221">
        <f>M248+M259+M291+M300+M306+M320+M360+M373+M382+M390+M419+M435</f>
        <v>1538575</v>
      </c>
      <c r="N604" s="221">
        <f aca="true" t="shared" si="220" ref="N604:V604">N248+N259+N291+N300+N306+N320+N360+N373+N382+N390+N419+N435+N284</f>
        <v>1908587</v>
      </c>
      <c r="O604" s="221">
        <f t="shared" si="220"/>
        <v>3933600</v>
      </c>
      <c r="P604" s="221">
        <f t="shared" si="220"/>
        <v>4288125</v>
      </c>
      <c r="Q604" s="221">
        <f t="shared" si="220"/>
        <v>4816800</v>
      </c>
      <c r="R604" s="738">
        <f>R248+R259+R291+R300+R306+R320+R360+R373+R382+R390+R419+R435+R284</f>
        <v>1754447</v>
      </c>
      <c r="S604" s="738">
        <f t="shared" si="220"/>
        <v>4203950</v>
      </c>
      <c r="T604" s="738">
        <f>T248+T259+T291+T300+T306+T320+T360+T373+T382+T390+T419+T435+T284</f>
        <v>4203950</v>
      </c>
      <c r="U604" s="598">
        <f t="shared" si="220"/>
        <v>1112317</v>
      </c>
      <c r="V604" s="477" t="e">
        <f t="shared" si="220"/>
        <v>#DIV/0!</v>
      </c>
      <c r="W604" s="220">
        <f>P603/O603*100</f>
        <v>112.8654970760234</v>
      </c>
      <c r="X604" s="220">
        <f>Q603/P603*100</f>
        <v>77.46113989637306</v>
      </c>
      <c r="Y604" s="220">
        <f>S603/Q603*100</f>
        <v>115.71906354515049</v>
      </c>
    </row>
    <row r="605" spans="1:25" s="208" customFormat="1" ht="12.75">
      <c r="A605" s="208" t="s">
        <v>109</v>
      </c>
      <c r="J605" s="220" t="s">
        <v>167</v>
      </c>
      <c r="K605" s="220"/>
      <c r="L605" s="220" t="s">
        <v>110</v>
      </c>
      <c r="M605" s="221"/>
      <c r="N605" s="221"/>
      <c r="O605" s="221"/>
      <c r="P605" s="221"/>
      <c r="Q605" s="221"/>
      <c r="R605" s="738"/>
      <c r="S605" s="738"/>
      <c r="T605" s="738"/>
      <c r="U605" s="598"/>
      <c r="V605" s="477"/>
      <c r="W605" s="220">
        <f>P604/O604*100</f>
        <v>109.01273642464918</v>
      </c>
      <c r="X605" s="220">
        <f>Q604/P604*100</f>
        <v>112.32881504153913</v>
      </c>
      <c r="Y605" s="220">
        <f>S604/Q604*100</f>
        <v>87.27682278691248</v>
      </c>
    </row>
    <row r="606" spans="1:25" s="208" customFormat="1" ht="12.75">
      <c r="A606" s="208" t="s">
        <v>111</v>
      </c>
      <c r="J606" s="220" t="s">
        <v>167</v>
      </c>
      <c r="K606" s="220"/>
      <c r="L606" s="220" t="s">
        <v>112</v>
      </c>
      <c r="M606" s="221">
        <f>M594</f>
        <v>327753</v>
      </c>
      <c r="N606" s="221">
        <f>N594</f>
        <v>329040</v>
      </c>
      <c r="O606" s="221">
        <f>O594</f>
        <v>0</v>
      </c>
      <c r="P606" s="221">
        <f>P594+Q644</f>
        <v>0</v>
      </c>
      <c r="Q606" s="221">
        <f aca="true" t="shared" si="221" ref="Q606:V606">Q594</f>
        <v>0</v>
      </c>
      <c r="R606" s="738">
        <f t="shared" si="221"/>
        <v>0</v>
      </c>
      <c r="S606" s="738">
        <f t="shared" si="221"/>
        <v>0</v>
      </c>
      <c r="T606" s="738">
        <f t="shared" si="221"/>
        <v>0</v>
      </c>
      <c r="U606" s="598">
        <f t="shared" si="221"/>
        <v>0</v>
      </c>
      <c r="V606" s="477">
        <f t="shared" si="221"/>
        <v>0</v>
      </c>
      <c r="W606" s="220"/>
      <c r="X606" s="220"/>
      <c r="Y606" s="220"/>
    </row>
    <row r="607" spans="1:25" s="208" customFormat="1" ht="12.75">
      <c r="A607" s="208" t="s">
        <v>113</v>
      </c>
      <c r="J607" s="220" t="s">
        <v>167</v>
      </c>
      <c r="K607" s="220"/>
      <c r="L607" s="220" t="s">
        <v>114</v>
      </c>
      <c r="M607" s="221"/>
      <c r="N607" s="221"/>
      <c r="O607" s="221"/>
      <c r="P607" s="221"/>
      <c r="Q607" s="221"/>
      <c r="R607" s="738"/>
      <c r="S607" s="738"/>
      <c r="T607" s="738"/>
      <c r="U607" s="598"/>
      <c r="V607" s="477"/>
      <c r="W607" s="220" t="e">
        <f>P606/O606*100</f>
        <v>#DIV/0!</v>
      </c>
      <c r="X607" s="220" t="e">
        <f>Q606/P606*100</f>
        <v>#DIV/0!</v>
      </c>
      <c r="Y607" s="220" t="e">
        <f>S606/Q606*100</f>
        <v>#DIV/0!</v>
      </c>
    </row>
    <row r="608" spans="1:25" s="208" customFormat="1" ht="12.75">
      <c r="A608" s="208" t="s">
        <v>115</v>
      </c>
      <c r="J608" s="220" t="s">
        <v>167</v>
      </c>
      <c r="K608" s="220"/>
      <c r="L608" s="220" t="s">
        <v>284</v>
      </c>
      <c r="M608" s="221">
        <f>M509+M476+M490+M497</f>
        <v>83294</v>
      </c>
      <c r="N608" s="221">
        <f aca="true" t="shared" si="222" ref="N608:V608">N509+N476+N490+N497+N483</f>
        <v>116094</v>
      </c>
      <c r="O608" s="221">
        <f t="shared" si="222"/>
        <v>220000</v>
      </c>
      <c r="P608" s="221">
        <f t="shared" si="222"/>
        <v>235000</v>
      </c>
      <c r="Q608" s="221">
        <f t="shared" si="222"/>
        <v>131500</v>
      </c>
      <c r="R608" s="738">
        <f>R509+R476+R490+R497+R483</f>
        <v>46987</v>
      </c>
      <c r="S608" s="738">
        <f t="shared" si="222"/>
        <v>175000</v>
      </c>
      <c r="T608" s="738">
        <f>T509+T476+T490+T497+T483</f>
        <v>175000</v>
      </c>
      <c r="U608" s="598">
        <f t="shared" si="222"/>
        <v>60813</v>
      </c>
      <c r="V608" s="477">
        <f t="shared" si="222"/>
        <v>1.11855</v>
      </c>
      <c r="W608" s="220"/>
      <c r="X608" s="220"/>
      <c r="Y608" s="220"/>
    </row>
    <row r="609" spans="10:25" s="208" customFormat="1" ht="12.75">
      <c r="J609" s="220" t="s">
        <v>167</v>
      </c>
      <c r="K609" s="220"/>
      <c r="L609" s="220" t="s">
        <v>116</v>
      </c>
      <c r="M609" s="221">
        <f aca="true" t="shared" si="223" ref="M609:V609">M448+M456+M464</f>
        <v>214402</v>
      </c>
      <c r="N609" s="221">
        <f t="shared" si="223"/>
        <v>83404</v>
      </c>
      <c r="O609" s="221">
        <f t="shared" si="223"/>
        <v>152000</v>
      </c>
      <c r="P609" s="221">
        <f t="shared" si="223"/>
        <v>142713</v>
      </c>
      <c r="Q609" s="221">
        <f t="shared" si="223"/>
        <v>102000</v>
      </c>
      <c r="R609" s="738">
        <f>R448+R456+R464</f>
        <v>65446</v>
      </c>
      <c r="S609" s="738">
        <f t="shared" si="223"/>
        <v>172700</v>
      </c>
      <c r="T609" s="738">
        <f>T448+T456+T464</f>
        <v>172700</v>
      </c>
      <c r="U609" s="598">
        <f t="shared" si="223"/>
        <v>29954</v>
      </c>
      <c r="V609" s="477">
        <f t="shared" si="223"/>
        <v>0.5593866666666667</v>
      </c>
      <c r="W609" s="220">
        <f aca="true" t="shared" si="224" ref="W609:X611">P608/O608*100</f>
        <v>106.81818181818181</v>
      </c>
      <c r="X609" s="220">
        <f t="shared" si="224"/>
        <v>55.95744680851064</v>
      </c>
      <c r="Y609" s="220">
        <f>S608/Q608*100</f>
        <v>133.07984790874525</v>
      </c>
    </row>
    <row r="610" spans="10:25" s="208" customFormat="1" ht="12.75">
      <c r="J610" s="220" t="s">
        <v>167</v>
      </c>
      <c r="K610" s="220"/>
      <c r="L610" s="220" t="s">
        <v>117</v>
      </c>
      <c r="M610" s="221">
        <f aca="true" t="shared" si="225" ref="M610:V610">M525+M531+M539+M546+M557+M567</f>
        <v>615981</v>
      </c>
      <c r="N610" s="221">
        <f t="shared" si="225"/>
        <v>879600</v>
      </c>
      <c r="O610" s="221">
        <f t="shared" si="225"/>
        <v>1055000</v>
      </c>
      <c r="P610" s="221">
        <f t="shared" si="225"/>
        <v>1005750</v>
      </c>
      <c r="Q610" s="221">
        <f t="shared" si="225"/>
        <v>982960</v>
      </c>
      <c r="R610" s="738">
        <f>R525+R531+R539+R546+R557+R567</f>
        <v>228836</v>
      </c>
      <c r="S610" s="738">
        <f t="shared" si="225"/>
        <v>2217000</v>
      </c>
      <c r="T610" s="738">
        <f>T525+T531+T539+T546+T557+T567</f>
        <v>2217000</v>
      </c>
      <c r="U610" s="598">
        <f t="shared" si="225"/>
        <v>534813</v>
      </c>
      <c r="V610" s="477">
        <f t="shared" si="225"/>
        <v>0.9996566461611047</v>
      </c>
      <c r="W610" s="220">
        <f t="shared" si="224"/>
        <v>93.89013157894736</v>
      </c>
      <c r="X610" s="220">
        <f t="shared" si="224"/>
        <v>71.47211536440268</v>
      </c>
      <c r="Y610" s="220">
        <f>S609/Q609*100</f>
        <v>169.31372549019608</v>
      </c>
    </row>
    <row r="611" spans="1:26" s="208" customFormat="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5" t="e">
        <f>SUM(M601:M610)</f>
        <v>#REF!</v>
      </c>
      <c r="N611" s="15">
        <f aca="true" t="shared" si="226" ref="N611:V611">SUM(N600:N610)</f>
        <v>5905730</v>
      </c>
      <c r="O611" s="15">
        <f t="shared" si="226"/>
        <v>8458100</v>
      </c>
      <c r="P611" s="21">
        <f t="shared" si="226"/>
        <v>8700503</v>
      </c>
      <c r="Q611" s="21">
        <f t="shared" si="226"/>
        <v>8539860</v>
      </c>
      <c r="R611" s="696">
        <f t="shared" si="226"/>
        <v>3390009</v>
      </c>
      <c r="S611" s="696">
        <f t="shared" si="226"/>
        <v>9662950</v>
      </c>
      <c r="T611" s="696">
        <f t="shared" si="226"/>
        <v>9662950</v>
      </c>
      <c r="U611" s="414">
        <f t="shared" si="226"/>
        <v>2987536</v>
      </c>
      <c r="V611" s="479" t="e">
        <f t="shared" si="226"/>
        <v>#DIV/0!</v>
      </c>
      <c r="W611" s="220">
        <f t="shared" si="224"/>
        <v>95.33175355450237</v>
      </c>
      <c r="X611" s="220">
        <f t="shared" si="224"/>
        <v>97.73402933134476</v>
      </c>
      <c r="Y611" s="220">
        <f>S610/Q610*100</f>
        <v>225.54325710100107</v>
      </c>
      <c r="Z611" s="1"/>
    </row>
    <row r="612" spans="1:26" s="208" customFormat="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5"/>
      <c r="N612" s="15"/>
      <c r="O612" s="15"/>
      <c r="P612" s="21"/>
      <c r="Q612" s="21"/>
      <c r="R612" s="696"/>
      <c r="S612" s="696"/>
      <c r="T612" s="696"/>
      <c r="U612" s="414"/>
      <c r="V612" s="479"/>
      <c r="W612" s="480"/>
      <c r="X612" s="480"/>
      <c r="Y612" s="480"/>
      <c r="Z612" s="1"/>
    </row>
    <row r="613" spans="1:26" s="208" customFormat="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5"/>
      <c r="N613" s="15"/>
      <c r="O613" s="15"/>
      <c r="P613" s="21"/>
      <c r="Q613" s="21"/>
      <c r="R613" s="696"/>
      <c r="S613" s="696"/>
      <c r="T613" s="696"/>
      <c r="U613" s="414"/>
      <c r="V613" s="479"/>
      <c r="W613" s="480"/>
      <c r="X613" s="480"/>
      <c r="Y613" s="480"/>
      <c r="Z613" s="1"/>
    </row>
    <row r="614" spans="1:26" s="208" customFormat="1" ht="12.75">
      <c r="A614" s="775" t="s">
        <v>652</v>
      </c>
      <c r="B614" s="775"/>
      <c r="C614" s="775"/>
      <c r="D614" s="775"/>
      <c r="E614" s="775"/>
      <c r="F614" s="775"/>
      <c r="G614" s="775"/>
      <c r="H614" s="775"/>
      <c r="I614" s="775"/>
      <c r="J614" s="421"/>
      <c r="K614" s="421"/>
      <c r="L614" s="421"/>
      <c r="M614" s="421"/>
      <c r="N614" s="421"/>
      <c r="O614" s="421"/>
      <c r="P614" s="421"/>
      <c r="Q614" s="421"/>
      <c r="R614" s="482"/>
      <c r="S614" s="482"/>
      <c r="T614" s="632"/>
      <c r="U614" s="94"/>
      <c r="V614" s="421"/>
      <c r="W614" s="421"/>
      <c r="X614" s="421"/>
      <c r="Y614" s="480"/>
      <c r="Z614" s="1"/>
    </row>
    <row r="615" spans="1:26" s="208" customFormat="1" ht="11.25">
      <c r="A615" s="776" t="s">
        <v>659</v>
      </c>
      <c r="B615" s="776"/>
      <c r="C615" s="776"/>
      <c r="D615" s="776"/>
      <c r="E615" s="776"/>
      <c r="F615" s="776"/>
      <c r="G615" s="776"/>
      <c r="H615" s="776"/>
      <c r="I615" s="776"/>
      <c r="J615" s="776"/>
      <c r="K615" s="776"/>
      <c r="L615" s="776"/>
      <c r="M615" s="776"/>
      <c r="N615" s="776"/>
      <c r="O615" s="776"/>
      <c r="P615" s="776"/>
      <c r="Q615" s="776"/>
      <c r="R615" s="776"/>
      <c r="S615" s="776"/>
      <c r="T615" s="776"/>
      <c r="U615" s="776"/>
      <c r="V615" s="776"/>
      <c r="W615" s="776"/>
      <c r="X615" s="776"/>
      <c r="Y615" s="480"/>
      <c r="Z615" s="1"/>
    </row>
    <row r="616" spans="1:26" s="208" customFormat="1" ht="11.25">
      <c r="A616" s="501"/>
      <c r="B616" s="501"/>
      <c r="C616" s="501"/>
      <c r="D616" s="501"/>
      <c r="E616" s="501"/>
      <c r="F616" s="501"/>
      <c r="G616" s="501"/>
      <c r="H616" s="501"/>
      <c r="I616" s="501"/>
      <c r="J616" s="501"/>
      <c r="K616" s="501"/>
      <c r="L616" s="501"/>
      <c r="M616" s="501"/>
      <c r="N616" s="501"/>
      <c r="O616" s="501"/>
      <c r="P616" s="501"/>
      <c r="Q616" s="501"/>
      <c r="R616" s="501"/>
      <c r="S616" s="501"/>
      <c r="T616" s="501"/>
      <c r="U616" s="501"/>
      <c r="V616" s="501"/>
      <c r="W616" s="501"/>
      <c r="X616" s="501"/>
      <c r="Y616" s="480"/>
      <c r="Z616" s="1"/>
    </row>
    <row r="617" spans="1:26" s="208" customFormat="1" ht="12.75">
      <c r="A617" s="775" t="s">
        <v>642</v>
      </c>
      <c r="B617" s="775"/>
      <c r="C617" s="775"/>
      <c r="D617" s="775"/>
      <c r="E617" s="775"/>
      <c r="F617" s="775"/>
      <c r="G617" s="775"/>
      <c r="H617" s="775"/>
      <c r="I617" s="775"/>
      <c r="J617" s="775"/>
      <c r="K617" s="481"/>
      <c r="L617" s="481"/>
      <c r="M617" s="481"/>
      <c r="N617" s="481"/>
      <c r="O617" s="481"/>
      <c r="P617" s="481"/>
      <c r="Q617" s="481"/>
      <c r="R617" s="739"/>
      <c r="S617" s="739"/>
      <c r="T617" s="740"/>
      <c r="U617" s="599"/>
      <c r="V617" s="481"/>
      <c r="W617" s="481"/>
      <c r="X617" s="481"/>
      <c r="Y617" s="480"/>
      <c r="Z617" s="1"/>
    </row>
    <row r="618" spans="1:26" s="208" customFormat="1" ht="11.25">
      <c r="A618" s="776" t="s">
        <v>658</v>
      </c>
      <c r="B618" s="776"/>
      <c r="C618" s="776"/>
      <c r="D618" s="776"/>
      <c r="E618" s="776"/>
      <c r="F618" s="776"/>
      <c r="G618" s="776"/>
      <c r="H618" s="776"/>
      <c r="I618" s="776"/>
      <c r="J618" s="776"/>
      <c r="K618" s="776"/>
      <c r="L618" s="776"/>
      <c r="M618" s="776"/>
      <c r="N618" s="776"/>
      <c r="O618" s="776"/>
      <c r="P618" s="776"/>
      <c r="Q618" s="776"/>
      <c r="R618" s="776"/>
      <c r="S618" s="776"/>
      <c r="T618" s="776"/>
      <c r="U618" s="776"/>
      <c r="V618" s="776"/>
      <c r="W618" s="776"/>
      <c r="X618" s="776"/>
      <c r="Y618" s="480"/>
      <c r="Z618" s="1"/>
    </row>
    <row r="619" spans="1:26" s="208" customFormat="1" ht="11.25">
      <c r="A619" s="501"/>
      <c r="B619" s="501"/>
      <c r="C619" s="501"/>
      <c r="D619" s="501"/>
      <c r="E619" s="501"/>
      <c r="F619" s="501"/>
      <c r="G619" s="501"/>
      <c r="H619" s="501"/>
      <c r="I619" s="501"/>
      <c r="J619" s="501"/>
      <c r="K619" s="501"/>
      <c r="L619" s="501"/>
      <c r="M619" s="501"/>
      <c r="N619" s="501"/>
      <c r="O619" s="501"/>
      <c r="P619" s="501"/>
      <c r="Q619" s="501"/>
      <c r="R619" s="501"/>
      <c r="S619" s="501"/>
      <c r="T619" s="501"/>
      <c r="U619" s="501"/>
      <c r="V619" s="501"/>
      <c r="W619" s="501"/>
      <c r="X619" s="501"/>
      <c r="Y619" s="480"/>
      <c r="Z619" s="1"/>
    </row>
    <row r="620" spans="1:26" s="208" customFormat="1" ht="12.75">
      <c r="A620" s="775" t="s">
        <v>643</v>
      </c>
      <c r="B620" s="775"/>
      <c r="C620" s="775"/>
      <c r="D620" s="775"/>
      <c r="E620" s="775"/>
      <c r="F620" s="775"/>
      <c r="G620" s="775"/>
      <c r="H620" s="775"/>
      <c r="I620" s="775"/>
      <c r="J620" s="775"/>
      <c r="K620" s="775"/>
      <c r="L620" s="481"/>
      <c r="M620" s="481"/>
      <c r="N620" s="481"/>
      <c r="O620" s="481"/>
      <c r="P620" s="481"/>
      <c r="Q620" s="481"/>
      <c r="R620" s="739"/>
      <c r="S620" s="739"/>
      <c r="T620" s="740"/>
      <c r="U620" s="599"/>
      <c r="V620" s="481"/>
      <c r="W620" s="481"/>
      <c r="X620" s="481"/>
      <c r="Y620" s="480"/>
      <c r="Z620" s="1"/>
    </row>
    <row r="621" spans="1:26" s="208" customFormat="1" ht="11.25">
      <c r="A621" s="776" t="s">
        <v>657</v>
      </c>
      <c r="B621" s="776"/>
      <c r="C621" s="776"/>
      <c r="D621" s="776"/>
      <c r="E621" s="776"/>
      <c r="F621" s="776"/>
      <c r="G621" s="776"/>
      <c r="H621" s="776"/>
      <c r="I621" s="776"/>
      <c r="J621" s="776"/>
      <c r="K621" s="776"/>
      <c r="L621" s="776"/>
      <c r="M621" s="776"/>
      <c r="N621" s="776"/>
      <c r="O621" s="776"/>
      <c r="P621" s="776"/>
      <c r="Q621" s="776"/>
      <c r="R621" s="776"/>
      <c r="S621" s="776"/>
      <c r="T621" s="776"/>
      <c r="U621" s="776"/>
      <c r="V621" s="776"/>
      <c r="W621" s="776"/>
      <c r="X621" s="776"/>
      <c r="Y621" s="480"/>
      <c r="Z621" s="1"/>
    </row>
    <row r="622" spans="1:26" s="208" customFormat="1" ht="11.25">
      <c r="A622" s="501"/>
      <c r="B622" s="501"/>
      <c r="C622" s="501"/>
      <c r="D622" s="501"/>
      <c r="E622" s="501"/>
      <c r="F622" s="501"/>
      <c r="G622" s="501"/>
      <c r="H622" s="501"/>
      <c r="I622" s="501"/>
      <c r="J622" s="501"/>
      <c r="K622" s="501"/>
      <c r="L622" s="501"/>
      <c r="M622" s="501"/>
      <c r="N622" s="501"/>
      <c r="O622" s="501"/>
      <c r="P622" s="501"/>
      <c r="Q622" s="501"/>
      <c r="R622" s="501"/>
      <c r="S622" s="501"/>
      <c r="T622" s="501"/>
      <c r="U622" s="501"/>
      <c r="V622" s="501"/>
      <c r="W622" s="501"/>
      <c r="X622" s="501"/>
      <c r="Y622" s="480"/>
      <c r="Z622" s="1"/>
    </row>
    <row r="623" spans="1:26" s="208" customFormat="1" ht="11.25">
      <c r="A623" s="780" t="s">
        <v>662</v>
      </c>
      <c r="B623" s="780"/>
      <c r="C623" s="780"/>
      <c r="D623" s="780"/>
      <c r="E623" s="780"/>
      <c r="F623" s="780"/>
      <c r="G623" s="780"/>
      <c r="H623" s="780"/>
      <c r="I623" s="780"/>
      <c r="J623" s="780"/>
      <c r="K623" s="780"/>
      <c r="L623" s="780"/>
      <c r="M623" s="780"/>
      <c r="N623" s="780"/>
      <c r="O623" s="780"/>
      <c r="P623" s="780"/>
      <c r="Q623" s="780"/>
      <c r="R623" s="780"/>
      <c r="S623" s="780"/>
      <c r="T623" s="780"/>
      <c r="U623" s="780"/>
      <c r="V623" s="780"/>
      <c r="W623" s="780"/>
      <c r="X623" s="780"/>
      <c r="Y623" s="480"/>
      <c r="Z623" s="1"/>
    </row>
    <row r="624" spans="1:26" s="208" customFormat="1" ht="12.75">
      <c r="A624" s="501" t="s">
        <v>665</v>
      </c>
      <c r="B624" s="481"/>
      <c r="C624" s="481"/>
      <c r="D624" s="481"/>
      <c r="E624" s="481"/>
      <c r="F624" s="481"/>
      <c r="G624" s="481"/>
      <c r="H624" s="481"/>
      <c r="I624" s="481"/>
      <c r="J624" s="481"/>
      <c r="K624" s="481"/>
      <c r="L624" s="481"/>
      <c r="M624" s="481"/>
      <c r="N624" s="481"/>
      <c r="O624" s="481"/>
      <c r="P624" s="481"/>
      <c r="Q624" s="481"/>
      <c r="R624" s="739"/>
      <c r="S624" s="739"/>
      <c r="T624" s="740"/>
      <c r="U624" s="599"/>
      <c r="V624" s="481"/>
      <c r="W624" s="481"/>
      <c r="X624" s="481"/>
      <c r="Y624" s="480"/>
      <c r="Z624" s="1"/>
    </row>
    <row r="625" spans="1:26" s="208" customFormat="1" ht="12.75">
      <c r="A625" s="501" t="s">
        <v>666</v>
      </c>
      <c r="B625" s="481"/>
      <c r="C625" s="481"/>
      <c r="D625" s="481"/>
      <c r="E625" s="481"/>
      <c r="F625" s="481"/>
      <c r="G625" s="481"/>
      <c r="H625" s="481"/>
      <c r="I625" s="481"/>
      <c r="J625" s="481"/>
      <c r="K625" s="481"/>
      <c r="L625" s="481"/>
      <c r="M625" s="481"/>
      <c r="N625" s="481"/>
      <c r="O625" s="481"/>
      <c r="P625" s="481"/>
      <c r="Q625" s="481"/>
      <c r="R625" s="739"/>
      <c r="S625" s="739"/>
      <c r="T625" s="740"/>
      <c r="U625" s="599"/>
      <c r="V625" s="481"/>
      <c r="W625" s="481"/>
      <c r="X625" s="481"/>
      <c r="Y625" s="480"/>
      <c r="Z625" s="1"/>
    </row>
    <row r="626" spans="1:26" s="208" customFormat="1" ht="12.75">
      <c r="A626" s="501" t="s">
        <v>667</v>
      </c>
      <c r="B626" s="481"/>
      <c r="C626" s="481"/>
      <c r="D626" s="481"/>
      <c r="E626" s="481"/>
      <c r="F626" s="481"/>
      <c r="G626" s="481"/>
      <c r="H626" s="481"/>
      <c r="I626" s="481"/>
      <c r="J626" s="481"/>
      <c r="K626" s="481"/>
      <c r="L626" s="481"/>
      <c r="M626" s="481"/>
      <c r="N626" s="481"/>
      <c r="O626" s="481"/>
      <c r="P626" s="481"/>
      <c r="Q626" s="481"/>
      <c r="R626" s="739"/>
      <c r="S626" s="739"/>
      <c r="T626" s="740"/>
      <c r="U626" s="599"/>
      <c r="V626" s="481"/>
      <c r="W626" s="481"/>
      <c r="X626" s="481"/>
      <c r="Y626" s="480"/>
      <c r="Z626" s="1"/>
    </row>
    <row r="627" spans="1:26" s="208" customFormat="1" ht="12.75">
      <c r="A627" s="501" t="s">
        <v>668</v>
      </c>
      <c r="B627" s="481"/>
      <c r="C627" s="481"/>
      <c r="D627" s="481"/>
      <c r="E627" s="481"/>
      <c r="F627" s="481"/>
      <c r="G627" s="481"/>
      <c r="H627" s="481"/>
      <c r="I627" s="481"/>
      <c r="J627" s="481"/>
      <c r="K627" s="481"/>
      <c r="L627" s="481"/>
      <c r="M627" s="481"/>
      <c r="N627" s="481"/>
      <c r="O627" s="481"/>
      <c r="P627" s="481"/>
      <c r="Q627" s="481"/>
      <c r="R627" s="739"/>
      <c r="S627" s="739"/>
      <c r="T627" s="740"/>
      <c r="U627" s="599"/>
      <c r="V627" s="481"/>
      <c r="W627" s="481"/>
      <c r="X627" s="481"/>
      <c r="Y627" s="480"/>
      <c r="Z627" s="1"/>
    </row>
    <row r="628" spans="1:26" s="208" customFormat="1" ht="12.75">
      <c r="A628" s="501"/>
      <c r="B628" s="481"/>
      <c r="C628" s="481"/>
      <c r="D628" s="481"/>
      <c r="E628" s="481"/>
      <c r="F628" s="481"/>
      <c r="G628" s="481"/>
      <c r="H628" s="481"/>
      <c r="I628" s="481"/>
      <c r="J628" s="481"/>
      <c r="K628" s="481"/>
      <c r="L628" s="481"/>
      <c r="M628" s="481"/>
      <c r="N628" s="481"/>
      <c r="O628" s="481"/>
      <c r="P628" s="481"/>
      <c r="Q628" s="481"/>
      <c r="R628" s="739"/>
      <c r="S628" s="739"/>
      <c r="T628" s="740"/>
      <c r="U628" s="599"/>
      <c r="V628" s="481"/>
      <c r="W628" s="481"/>
      <c r="X628" s="481"/>
      <c r="Y628" s="480"/>
      <c r="Z628" s="1"/>
    </row>
    <row r="629" spans="1:26" s="208" customFormat="1" ht="12.75">
      <c r="A629" s="481"/>
      <c r="B629" s="481"/>
      <c r="C629" s="481"/>
      <c r="D629" s="481"/>
      <c r="E629" s="481"/>
      <c r="F629" s="481"/>
      <c r="G629" s="481"/>
      <c r="H629" s="481"/>
      <c r="I629" s="481"/>
      <c r="J629" s="481"/>
      <c r="K629" s="481"/>
      <c r="L629" s="481"/>
      <c r="M629" s="481"/>
      <c r="N629" s="481"/>
      <c r="O629" s="481"/>
      <c r="P629" s="481"/>
      <c r="Q629" s="481"/>
      <c r="R629" s="739"/>
      <c r="S629" s="739"/>
      <c r="T629" s="740"/>
      <c r="U629" s="599"/>
      <c r="V629" s="481"/>
      <c r="W629" s="481"/>
      <c r="X629" s="481"/>
      <c r="Y629" s="480"/>
      <c r="Z629" s="1"/>
    </row>
    <row r="630" spans="1:26" s="208" customFormat="1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482" t="s">
        <v>341</v>
      </c>
      <c r="M630" s="15"/>
      <c r="N630" s="15"/>
      <c r="O630" s="15"/>
      <c r="P630" s="151"/>
      <c r="Q630" s="21"/>
      <c r="R630" s="696"/>
      <c r="S630" s="695"/>
      <c r="T630" s="696"/>
      <c r="U630" s="414"/>
      <c r="V630" s="483"/>
      <c r="W630" s="73"/>
      <c r="X630" s="484"/>
      <c r="Y630" s="480"/>
      <c r="Z630" s="1"/>
    </row>
    <row r="631" spans="1:26" s="208" customFormat="1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482"/>
      <c r="M631" s="15"/>
      <c r="N631" s="15"/>
      <c r="O631" s="15"/>
      <c r="P631" s="151"/>
      <c r="Q631" s="21"/>
      <c r="R631" s="696"/>
      <c r="S631" s="695"/>
      <c r="T631" s="696"/>
      <c r="U631" s="414"/>
      <c r="V631" s="483"/>
      <c r="W631" s="73"/>
      <c r="X631" s="485"/>
      <c r="Y631" s="480"/>
      <c r="Z631" s="1"/>
    </row>
    <row r="632" spans="1:26" s="208" customFormat="1" ht="15">
      <c r="A632" s="332" t="s">
        <v>664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5"/>
      <c r="N632" s="1"/>
      <c r="O632" s="1"/>
      <c r="P632" s="20"/>
      <c r="Q632" s="1"/>
      <c r="R632" s="634"/>
      <c r="S632" s="633"/>
      <c r="T632" s="634"/>
      <c r="U632" s="416"/>
      <c r="V632" s="483"/>
      <c r="W632" s="486"/>
      <c r="X632" s="487"/>
      <c r="Y632" s="480"/>
      <c r="Z632" s="1"/>
    </row>
    <row r="633" spans="1:24" ht="15">
      <c r="A633" s="332" t="s">
        <v>663</v>
      </c>
      <c r="M633" s="15"/>
      <c r="U633" s="416"/>
      <c r="V633" s="483"/>
      <c r="W633" s="486"/>
      <c r="X633" s="487"/>
    </row>
    <row r="634" spans="1:24" ht="15">
      <c r="A634" s="332"/>
      <c r="M634" s="15"/>
      <c r="U634" s="416"/>
      <c r="V634" s="483"/>
      <c r="W634" s="486"/>
      <c r="X634" s="487"/>
    </row>
    <row r="635" spans="1:24" ht="14.25">
      <c r="A635" s="777" t="s">
        <v>653</v>
      </c>
      <c r="B635" s="777"/>
      <c r="C635" s="777"/>
      <c r="D635" s="777"/>
      <c r="E635" s="777"/>
      <c r="F635" s="777"/>
      <c r="G635" s="777"/>
      <c r="H635" s="777"/>
      <c r="I635" s="777"/>
      <c r="J635" s="777"/>
      <c r="K635" s="777"/>
      <c r="L635" s="777"/>
      <c r="M635" s="777"/>
      <c r="N635" s="777"/>
      <c r="O635" s="777"/>
      <c r="P635" s="777"/>
      <c r="Q635" s="777"/>
      <c r="R635" s="777"/>
      <c r="S635" s="777"/>
      <c r="T635" s="777"/>
      <c r="U635" s="777"/>
      <c r="V635" s="777"/>
      <c r="W635" s="488"/>
      <c r="X635" s="489"/>
    </row>
    <row r="636" spans="1:24" ht="14.25">
      <c r="A636" s="778" t="s">
        <v>654</v>
      </c>
      <c r="B636" s="777"/>
      <c r="C636" s="777"/>
      <c r="D636" s="777"/>
      <c r="E636" s="777"/>
      <c r="F636" s="777"/>
      <c r="G636" s="777"/>
      <c r="H636" s="777"/>
      <c r="I636" s="777"/>
      <c r="J636" s="777"/>
      <c r="K636" s="777"/>
      <c r="L636" s="777"/>
      <c r="M636" s="777"/>
      <c r="N636" s="777"/>
      <c r="O636" s="777"/>
      <c r="P636" s="777"/>
      <c r="Q636" s="777"/>
      <c r="R636" s="777"/>
      <c r="S636" s="777"/>
      <c r="T636" s="777"/>
      <c r="U636" s="777"/>
      <c r="V636" s="777"/>
      <c r="W636" s="488"/>
      <c r="X636" s="490"/>
    </row>
    <row r="637" spans="1:24" ht="14.25">
      <c r="A637" s="778" t="s">
        <v>655</v>
      </c>
      <c r="B637" s="777"/>
      <c r="C637" s="777"/>
      <c r="D637" s="777"/>
      <c r="E637" s="777"/>
      <c r="F637" s="777"/>
      <c r="G637" s="777"/>
      <c r="H637" s="777"/>
      <c r="I637" s="777"/>
      <c r="J637" s="777"/>
      <c r="K637" s="777"/>
      <c r="L637" s="777"/>
      <c r="M637" s="777"/>
      <c r="N637" s="777"/>
      <c r="O637" s="777"/>
      <c r="P637" s="777"/>
      <c r="Q637" s="777"/>
      <c r="R637" s="777"/>
      <c r="S637" s="777"/>
      <c r="T637" s="777"/>
      <c r="U637" s="777"/>
      <c r="V637" s="777"/>
      <c r="W637" s="488"/>
      <c r="X637" s="491"/>
    </row>
    <row r="638" spans="1:26" ht="14.2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92"/>
      <c r="N638" s="43"/>
      <c r="O638" s="43"/>
      <c r="P638" s="493"/>
      <c r="Q638" s="43"/>
      <c r="S638" s="634"/>
      <c r="U638" s="97"/>
      <c r="V638" s="43"/>
      <c r="W638" s="488"/>
      <c r="X638" s="491"/>
      <c r="Z638" s="207"/>
    </row>
    <row r="639" spans="1:26" s="207" customFormat="1" ht="14.25">
      <c r="A639" s="43" t="s">
        <v>711</v>
      </c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92"/>
      <c r="N639" s="43"/>
      <c r="O639" s="43"/>
      <c r="P639" s="493"/>
      <c r="Q639" s="43"/>
      <c r="R639" s="634"/>
      <c r="S639" s="634"/>
      <c r="T639" s="634"/>
      <c r="U639" s="97"/>
      <c r="V639" s="43"/>
      <c r="W639" s="488"/>
      <c r="X639" s="491"/>
      <c r="Z639" s="1"/>
    </row>
    <row r="640" spans="1:24" ht="15">
      <c r="A640" s="43" t="s">
        <v>656</v>
      </c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92"/>
      <c r="N640" s="43"/>
      <c r="O640" s="43"/>
      <c r="P640" s="493"/>
      <c r="Q640" s="43"/>
      <c r="S640" s="634"/>
      <c r="U640" s="97"/>
      <c r="V640" s="43"/>
      <c r="W640" s="494"/>
      <c r="X640" s="495"/>
    </row>
    <row r="641" spans="1:24" ht="15">
      <c r="A641" s="779" t="s">
        <v>708</v>
      </c>
      <c r="B641" s="779"/>
      <c r="C641" s="779"/>
      <c r="D641" s="779"/>
      <c r="E641" s="779"/>
      <c r="F641" s="779"/>
      <c r="G641" s="779"/>
      <c r="H641" s="779"/>
      <c r="I641" s="779"/>
      <c r="J641" s="43"/>
      <c r="K641" s="43"/>
      <c r="L641" s="43"/>
      <c r="M641" s="492"/>
      <c r="N641" s="43"/>
      <c r="O641" s="43"/>
      <c r="P641" s="493"/>
      <c r="Q641" s="43"/>
      <c r="S641" s="634"/>
      <c r="U641" s="600"/>
      <c r="V641" s="496"/>
      <c r="W641" s="497"/>
      <c r="X641" s="427"/>
    </row>
    <row r="642" spans="13:24" ht="15">
      <c r="M642" s="15"/>
      <c r="U642" s="416"/>
      <c r="W642" s="426"/>
      <c r="X642" s="427"/>
    </row>
    <row r="643" spans="13:24" ht="15">
      <c r="M643" s="15"/>
      <c r="O643" s="498"/>
      <c r="Q643" s="498"/>
      <c r="R643" s="742"/>
      <c r="S643" s="741"/>
      <c r="T643" s="742"/>
      <c r="U643" s="415"/>
      <c r="V643" s="72"/>
      <c r="W643" s="72"/>
      <c r="X643" s="499"/>
    </row>
    <row r="644" spans="13:24" ht="14.25">
      <c r="M644" s="15"/>
      <c r="O644" s="498"/>
      <c r="Q644" s="498"/>
      <c r="R644" s="742"/>
      <c r="S644" s="741"/>
      <c r="T644" s="742"/>
      <c r="U644" s="415"/>
      <c r="V644" s="72"/>
      <c r="W644" s="72"/>
      <c r="X644" s="500"/>
    </row>
    <row r="645" spans="13:24" ht="14.25">
      <c r="M645" s="15"/>
      <c r="V645" s="426"/>
      <c r="W645" s="426"/>
      <c r="X645" s="429"/>
    </row>
    <row r="646" spans="13:24" ht="14.25">
      <c r="M646" s="15"/>
      <c r="V646" s="426"/>
      <c r="W646" s="426"/>
      <c r="X646" s="429"/>
    </row>
    <row r="647" spans="13:24" ht="14.25">
      <c r="M647" s="58" t="s">
        <v>282</v>
      </c>
      <c r="V647" s="426"/>
      <c r="W647" s="426"/>
      <c r="X647" s="429"/>
    </row>
    <row r="648" spans="13:24" ht="14.25">
      <c r="M648" s="1" t="s">
        <v>621</v>
      </c>
      <c r="V648" s="426"/>
      <c r="W648" s="426"/>
      <c r="X648" s="429"/>
    </row>
    <row r="649" spans="13:24" ht="14.25">
      <c r="M649" s="777"/>
      <c r="N649" s="777"/>
      <c r="O649" s="777"/>
      <c r="P649" s="777"/>
      <c r="V649" s="426"/>
      <c r="W649" s="426"/>
      <c r="X649" s="429"/>
    </row>
    <row r="650" spans="13:24" ht="14.25">
      <c r="M650" s="15"/>
      <c r="V650" s="426"/>
      <c r="W650" s="426"/>
      <c r="X650" s="429"/>
    </row>
    <row r="651" spans="13:24" ht="14.25">
      <c r="M651" s="15"/>
      <c r="V651" s="426"/>
      <c r="W651" s="426"/>
      <c r="X651" s="429"/>
    </row>
    <row r="652" spans="13:24" ht="12.75" customHeight="1">
      <c r="M652" s="15"/>
      <c r="V652" s="426"/>
      <c r="W652" s="426"/>
      <c r="X652" s="429"/>
    </row>
    <row r="653" spans="13:24" ht="12.75" customHeight="1">
      <c r="M653" s="15"/>
      <c r="V653" s="426"/>
      <c r="W653" s="426"/>
      <c r="X653" s="429"/>
    </row>
    <row r="654" spans="13:24" ht="12.75" customHeight="1">
      <c r="M654" s="15"/>
      <c r="V654" s="426"/>
      <c r="W654" s="426"/>
      <c r="X654" s="429"/>
    </row>
    <row r="655" spans="13:24" ht="14.25">
      <c r="M655" s="15"/>
      <c r="V655" s="426"/>
      <c r="W655" s="426"/>
      <c r="X655" s="429"/>
    </row>
    <row r="656" spans="13:24" ht="14.25">
      <c r="M656" s="15"/>
      <c r="V656" s="426"/>
      <c r="W656" s="426"/>
      <c r="X656" s="429"/>
    </row>
    <row r="657" spans="13:24" ht="14.25">
      <c r="M657" s="15"/>
      <c r="V657" s="426"/>
      <c r="W657" s="426"/>
      <c r="X657" s="429"/>
    </row>
    <row r="658" spans="13:24" ht="14.25">
      <c r="M658" s="15"/>
      <c r="V658" s="426"/>
      <c r="W658" s="426"/>
      <c r="X658" s="429"/>
    </row>
    <row r="659" spans="13:24" ht="14.25">
      <c r="M659" s="15"/>
      <c r="V659" s="426"/>
      <c r="W659" s="426"/>
      <c r="X659" s="429"/>
    </row>
    <row r="660" spans="13:24" ht="14.25">
      <c r="M660" s="15"/>
      <c r="V660" s="426"/>
      <c r="W660" s="426"/>
      <c r="X660" s="429"/>
    </row>
    <row r="661" ht="12.75">
      <c r="M661" s="15"/>
    </row>
    <row r="662" ht="12.75">
      <c r="M662" s="15"/>
    </row>
    <row r="663" ht="12.75">
      <c r="M663" s="15"/>
    </row>
    <row r="664" ht="12.75">
      <c r="M664" s="15"/>
    </row>
    <row r="665" ht="12.75">
      <c r="M665" s="15"/>
    </row>
    <row r="666" ht="12.75">
      <c r="M666" s="15"/>
    </row>
    <row r="667" ht="12.75">
      <c r="M667" s="15"/>
    </row>
    <row r="668" ht="12.75">
      <c r="M668" s="15"/>
    </row>
    <row r="669" ht="12.75">
      <c r="M669" s="15"/>
    </row>
    <row r="670" ht="12.75">
      <c r="M670" s="15"/>
    </row>
    <row r="671" ht="12.75">
      <c r="M671" s="15"/>
    </row>
    <row r="672" ht="12.75">
      <c r="M672" s="15"/>
    </row>
    <row r="673" ht="12.75">
      <c r="M673" s="15"/>
    </row>
    <row r="674" ht="12.75">
      <c r="M674" s="15"/>
    </row>
    <row r="675" ht="12.75">
      <c r="M675" s="15"/>
    </row>
    <row r="676" ht="12.75">
      <c r="M676" s="15"/>
    </row>
    <row r="677" ht="12.75">
      <c r="M677" s="15"/>
    </row>
    <row r="678" ht="12.75">
      <c r="M678" s="15"/>
    </row>
    <row r="679" ht="12.75">
      <c r="M679" s="15"/>
    </row>
    <row r="680" ht="12.75">
      <c r="M680" s="15"/>
    </row>
    <row r="681" ht="12.75">
      <c r="M681" s="15"/>
    </row>
    <row r="682" ht="12.75">
      <c r="M682" s="15"/>
    </row>
    <row r="683" ht="12.75">
      <c r="M683" s="15"/>
    </row>
    <row r="684" ht="12.75">
      <c r="M684" s="15"/>
    </row>
    <row r="685" ht="12.75">
      <c r="M685" s="15"/>
    </row>
    <row r="686" ht="12.75">
      <c r="M686" s="15"/>
    </row>
    <row r="687" ht="12.75">
      <c r="M687" s="15"/>
    </row>
    <row r="688" ht="12.75">
      <c r="M688" s="15"/>
    </row>
    <row r="689" ht="12.75">
      <c r="M689" s="15"/>
    </row>
    <row r="690" ht="12.75">
      <c r="M690" s="15"/>
    </row>
    <row r="691" ht="12.75">
      <c r="M691" s="15"/>
    </row>
    <row r="692" ht="12.75">
      <c r="M692" s="15"/>
    </row>
    <row r="693" ht="12.75">
      <c r="M693" s="15"/>
    </row>
    <row r="694" ht="12.75">
      <c r="M694" s="15"/>
    </row>
    <row r="695" ht="12.75">
      <c r="M695" s="15"/>
    </row>
    <row r="696" ht="12.75">
      <c r="M696" s="15"/>
    </row>
    <row r="697" ht="12.75">
      <c r="M697" s="15"/>
    </row>
    <row r="698" ht="12.75">
      <c r="M698" s="15"/>
    </row>
    <row r="699" ht="12.75">
      <c r="M699" s="15"/>
    </row>
    <row r="700" ht="12.75">
      <c r="M700" s="15"/>
    </row>
    <row r="701" ht="12.75">
      <c r="M701" s="15"/>
    </row>
    <row r="702" ht="12.75">
      <c r="M702" s="15"/>
    </row>
    <row r="703" ht="12.75">
      <c r="M703" s="15"/>
    </row>
    <row r="704" ht="12.75">
      <c r="M704" s="15"/>
    </row>
    <row r="705" ht="12.75">
      <c r="M705" s="15"/>
    </row>
    <row r="706" ht="12.75">
      <c r="M706" s="15"/>
    </row>
    <row r="707" ht="12.75">
      <c r="M707" s="15"/>
    </row>
    <row r="708" ht="12.75">
      <c r="M708" s="15"/>
    </row>
    <row r="709" ht="12.75">
      <c r="M709" s="15"/>
    </row>
    <row r="710" ht="12.75">
      <c r="M710" s="15"/>
    </row>
    <row r="711" ht="12.75">
      <c r="M711" s="15"/>
    </row>
    <row r="712" ht="12.75">
      <c r="M712" s="15"/>
    </row>
    <row r="713" ht="12.75">
      <c r="M713" s="15"/>
    </row>
    <row r="714" ht="12.75">
      <c r="M714" s="15"/>
    </row>
    <row r="715" ht="12.75">
      <c r="M715" s="15"/>
    </row>
    <row r="716" ht="12.75">
      <c r="M716" s="15"/>
    </row>
    <row r="717" ht="12.75">
      <c r="M717" s="15"/>
    </row>
    <row r="718" ht="12.75">
      <c r="M718" s="15"/>
    </row>
    <row r="719" ht="12.75">
      <c r="M719" s="15"/>
    </row>
    <row r="720" ht="12.75">
      <c r="M720" s="15"/>
    </row>
    <row r="721" ht="12.75">
      <c r="M721" s="15"/>
    </row>
    <row r="722" ht="12.75">
      <c r="M722" s="15"/>
    </row>
    <row r="723" ht="12.75">
      <c r="M723" s="15"/>
    </row>
    <row r="724" ht="12.75">
      <c r="M724" s="15"/>
    </row>
    <row r="725" ht="12.75">
      <c r="M725" s="15"/>
    </row>
    <row r="726" ht="12.75">
      <c r="M726" s="15"/>
    </row>
    <row r="727" ht="12.75">
      <c r="M727" s="15"/>
    </row>
    <row r="728" ht="12.75">
      <c r="M728" s="15"/>
    </row>
    <row r="729" ht="12.75">
      <c r="M729" s="15"/>
    </row>
    <row r="730" ht="12.75">
      <c r="M730" s="15"/>
    </row>
    <row r="731" ht="12.75">
      <c r="M731" s="15"/>
    </row>
    <row r="732" ht="12.75">
      <c r="M732" s="15"/>
    </row>
    <row r="733" ht="12.75">
      <c r="M733" s="15"/>
    </row>
    <row r="734" ht="12.75">
      <c r="M734" s="15"/>
    </row>
    <row r="735" ht="12.75">
      <c r="M735" s="15"/>
    </row>
    <row r="736" ht="12.75">
      <c r="M736" s="15"/>
    </row>
    <row r="737" ht="12.75">
      <c r="M737" s="15"/>
    </row>
    <row r="738" ht="12.75">
      <c r="M738" s="15"/>
    </row>
    <row r="739" ht="12.75">
      <c r="M739" s="15"/>
    </row>
    <row r="740" ht="12.75">
      <c r="M740" s="15"/>
    </row>
    <row r="741" ht="12.75">
      <c r="M741" s="15"/>
    </row>
    <row r="742" ht="12.75">
      <c r="M742" s="15"/>
    </row>
    <row r="743" ht="12.75">
      <c r="M743" s="15"/>
    </row>
    <row r="744" ht="12.75">
      <c r="M744" s="15"/>
    </row>
    <row r="745" ht="12.75">
      <c r="M745" s="15"/>
    </row>
    <row r="746" ht="12.75">
      <c r="M746" s="15"/>
    </row>
    <row r="747" ht="12.75">
      <c r="M747" s="15"/>
    </row>
    <row r="748" ht="12.75">
      <c r="M748" s="15"/>
    </row>
    <row r="749" ht="12.75">
      <c r="M749" s="15"/>
    </row>
    <row r="750" ht="12.75">
      <c r="M750" s="15"/>
    </row>
    <row r="751" ht="12.75">
      <c r="M751" s="15"/>
    </row>
    <row r="752" ht="12.75">
      <c r="M752" s="15"/>
    </row>
    <row r="753" ht="12.75">
      <c r="M753" s="15"/>
    </row>
    <row r="754" ht="12.75">
      <c r="M754" s="15"/>
    </row>
    <row r="755" ht="12.75">
      <c r="M755" s="15"/>
    </row>
    <row r="756" ht="12.75">
      <c r="M756" s="15"/>
    </row>
    <row r="757" ht="12.75">
      <c r="M757" s="15"/>
    </row>
    <row r="758" ht="12.75">
      <c r="M758" s="15"/>
    </row>
    <row r="759" ht="12.75">
      <c r="M759" s="15"/>
    </row>
    <row r="760" ht="12.75">
      <c r="M760" s="15"/>
    </row>
    <row r="761" ht="12.75">
      <c r="M761" s="15"/>
    </row>
    <row r="762" ht="12.75">
      <c r="M762" s="15"/>
    </row>
    <row r="763" ht="12.75">
      <c r="M763" s="15"/>
    </row>
    <row r="764" ht="12.75">
      <c r="M764" s="15"/>
    </row>
    <row r="765" ht="12.75">
      <c r="M765" s="15"/>
    </row>
    <row r="766" ht="12.75">
      <c r="M766" s="15"/>
    </row>
    <row r="767" ht="12.75">
      <c r="M767" s="15"/>
    </row>
    <row r="768" ht="12.75">
      <c r="M768" s="15"/>
    </row>
    <row r="769" ht="12.75">
      <c r="M769" s="15"/>
    </row>
    <row r="770" ht="12.75">
      <c r="M770" s="15"/>
    </row>
    <row r="771" ht="12.75">
      <c r="M771" s="15"/>
    </row>
    <row r="772" ht="12.75">
      <c r="M772" s="15"/>
    </row>
    <row r="773" ht="12.75">
      <c r="M773" s="15"/>
    </row>
    <row r="774" ht="12.75">
      <c r="M774" s="15"/>
    </row>
    <row r="775" ht="12.75">
      <c r="M775" s="15"/>
    </row>
    <row r="776" ht="12.75">
      <c r="M776" s="15"/>
    </row>
    <row r="777" ht="12.75">
      <c r="M777" s="15"/>
    </row>
    <row r="778" ht="12.75">
      <c r="M778" s="15"/>
    </row>
    <row r="779" ht="12.75">
      <c r="M779" s="15"/>
    </row>
    <row r="780" ht="12.75">
      <c r="M780" s="15"/>
    </row>
    <row r="781" ht="12.75">
      <c r="M781" s="15"/>
    </row>
    <row r="782" ht="12.75">
      <c r="M782" s="15"/>
    </row>
    <row r="783" ht="12.75">
      <c r="M783" s="15"/>
    </row>
    <row r="784" ht="12.75">
      <c r="M784" s="15"/>
    </row>
    <row r="785" ht="12.75">
      <c r="M785" s="15"/>
    </row>
    <row r="786" ht="12.75">
      <c r="M786" s="15"/>
    </row>
    <row r="787" ht="12.75">
      <c r="M787" s="15"/>
    </row>
    <row r="788" ht="12.75">
      <c r="M788" s="15"/>
    </row>
    <row r="789" ht="12.75">
      <c r="M789" s="15"/>
    </row>
    <row r="790" ht="12.75">
      <c r="M790" s="15"/>
    </row>
    <row r="791" ht="12.75">
      <c r="M791" s="15"/>
    </row>
    <row r="792" ht="12.75">
      <c r="M792" s="15"/>
    </row>
    <row r="793" ht="12.75">
      <c r="M793" s="15"/>
    </row>
    <row r="794" ht="12.75">
      <c r="M794" s="15"/>
    </row>
    <row r="795" ht="12.75">
      <c r="M795" s="15"/>
    </row>
    <row r="796" ht="12.75">
      <c r="M796" s="15"/>
    </row>
    <row r="797" ht="12.75">
      <c r="M797" s="15"/>
    </row>
    <row r="798" ht="12.75">
      <c r="M798" s="15"/>
    </row>
    <row r="799" ht="12.75">
      <c r="M799" s="15"/>
    </row>
    <row r="800" ht="12.75">
      <c r="M800" s="15"/>
    </row>
    <row r="801" ht="12.75">
      <c r="M801" s="15"/>
    </row>
    <row r="802" ht="12.75">
      <c r="M802" s="15"/>
    </row>
    <row r="803" ht="12.75">
      <c r="M803" s="15"/>
    </row>
    <row r="804" ht="12.75">
      <c r="M804" s="15"/>
    </row>
    <row r="805" ht="12.75">
      <c r="M805" s="15"/>
    </row>
    <row r="806" ht="12.75">
      <c r="M806" s="15"/>
    </row>
    <row r="807" ht="12.75">
      <c r="M807" s="15"/>
    </row>
    <row r="808" ht="12.75">
      <c r="M808" s="15"/>
    </row>
    <row r="809" ht="12.75">
      <c r="M809" s="15"/>
    </row>
    <row r="810" ht="12.75">
      <c r="M810" s="15"/>
    </row>
    <row r="811" ht="12.75">
      <c r="M811" s="15"/>
    </row>
    <row r="812" ht="12.75">
      <c r="M812" s="15"/>
    </row>
    <row r="813" ht="12.75">
      <c r="M813" s="15"/>
    </row>
    <row r="814" ht="12.75">
      <c r="M814" s="15"/>
    </row>
    <row r="815" ht="12.75">
      <c r="M815" s="15"/>
    </row>
    <row r="816" ht="12.75">
      <c r="M816" s="15"/>
    </row>
    <row r="817" ht="12.75">
      <c r="M817" s="15"/>
    </row>
    <row r="818" ht="12.75">
      <c r="M818" s="15"/>
    </row>
    <row r="819" ht="12.75">
      <c r="M819" s="15"/>
    </row>
    <row r="820" ht="12.75">
      <c r="M820" s="15"/>
    </row>
    <row r="821" ht="12.75">
      <c r="M821" s="15"/>
    </row>
    <row r="822" ht="12.75">
      <c r="M822" s="15"/>
    </row>
    <row r="823" ht="12.75">
      <c r="M823" s="15"/>
    </row>
    <row r="824" ht="12.75">
      <c r="M824" s="15"/>
    </row>
    <row r="825" ht="12.75">
      <c r="M825" s="15"/>
    </row>
    <row r="826" ht="12.75">
      <c r="M826" s="15"/>
    </row>
    <row r="827" ht="12.75">
      <c r="M827" s="15"/>
    </row>
    <row r="828" ht="12.75">
      <c r="M828" s="15"/>
    </row>
    <row r="829" ht="12.75">
      <c r="M829" s="15"/>
    </row>
    <row r="830" ht="12.75">
      <c r="M830" s="15"/>
    </row>
    <row r="831" ht="12.75">
      <c r="M831" s="15"/>
    </row>
    <row r="832" ht="12.75">
      <c r="M832" s="15"/>
    </row>
    <row r="833" ht="12.75">
      <c r="M833" s="15"/>
    </row>
    <row r="834" ht="12.75">
      <c r="M834" s="15"/>
    </row>
    <row r="835" ht="12.75">
      <c r="M835" s="15"/>
    </row>
    <row r="836" ht="12.75">
      <c r="M836" s="15"/>
    </row>
    <row r="837" ht="12.75">
      <c r="M837" s="15"/>
    </row>
    <row r="838" ht="12.75">
      <c r="M838" s="15"/>
    </row>
    <row r="839" ht="12.75">
      <c r="M839" s="15"/>
    </row>
    <row r="840" ht="12.75">
      <c r="M840" s="15"/>
    </row>
    <row r="841" ht="12.75">
      <c r="M841" s="15"/>
    </row>
    <row r="842" ht="12.75">
      <c r="M842" s="15"/>
    </row>
    <row r="843" ht="12.75">
      <c r="M843" s="15"/>
    </row>
    <row r="844" ht="12.75">
      <c r="M844" s="15"/>
    </row>
    <row r="845" ht="12.75">
      <c r="M845" s="15"/>
    </row>
    <row r="846" ht="12.75">
      <c r="M846" s="15"/>
    </row>
    <row r="847" ht="12.75">
      <c r="M847" s="15"/>
    </row>
    <row r="848" ht="12.75">
      <c r="M848" s="15"/>
    </row>
    <row r="849" ht="12.75">
      <c r="M849" s="15"/>
    </row>
    <row r="850" ht="12.75">
      <c r="M850" s="15"/>
    </row>
    <row r="851" ht="12.75">
      <c r="M851" s="15"/>
    </row>
    <row r="852" ht="12.75">
      <c r="M852" s="15"/>
    </row>
    <row r="853" ht="12.75">
      <c r="M853" s="15"/>
    </row>
    <row r="854" ht="12.75">
      <c r="M854" s="15"/>
    </row>
    <row r="855" ht="12.75">
      <c r="M855" s="15"/>
    </row>
    <row r="856" ht="12.75">
      <c r="M856" s="15"/>
    </row>
    <row r="857" ht="12.75">
      <c r="M857" s="15"/>
    </row>
    <row r="858" ht="12.75">
      <c r="M858" s="15"/>
    </row>
    <row r="859" ht="12.75">
      <c r="M859" s="15"/>
    </row>
    <row r="860" ht="12.75">
      <c r="M860" s="15"/>
    </row>
    <row r="861" ht="12.75">
      <c r="M861" s="15"/>
    </row>
    <row r="862" ht="12.75">
      <c r="M862" s="15"/>
    </row>
    <row r="863" ht="12.75">
      <c r="M863" s="15"/>
    </row>
    <row r="864" ht="12.75">
      <c r="M864" s="15"/>
    </row>
    <row r="865" ht="12.75">
      <c r="M865" s="15"/>
    </row>
    <row r="866" ht="12.75">
      <c r="M866" s="15"/>
    </row>
    <row r="867" ht="12.75">
      <c r="M867" s="15"/>
    </row>
    <row r="868" ht="12.75">
      <c r="M868" s="15"/>
    </row>
    <row r="869" ht="12.75">
      <c r="M869" s="15"/>
    </row>
    <row r="870" ht="12.75">
      <c r="M870" s="15"/>
    </row>
    <row r="871" ht="12.75">
      <c r="M871" s="15"/>
    </row>
    <row r="872" ht="12.75">
      <c r="M872" s="15"/>
    </row>
    <row r="873" ht="12.75">
      <c r="M873" s="15"/>
    </row>
    <row r="874" ht="12.75">
      <c r="M874" s="15"/>
    </row>
    <row r="875" ht="12.75">
      <c r="M875" s="15"/>
    </row>
    <row r="876" ht="12.75">
      <c r="M876" s="15"/>
    </row>
    <row r="877" ht="12.75">
      <c r="M877" s="15"/>
    </row>
    <row r="878" ht="12.75">
      <c r="M878" s="15"/>
    </row>
    <row r="879" ht="12.75">
      <c r="M879" s="15"/>
    </row>
    <row r="880" ht="12.75">
      <c r="M880" s="15"/>
    </row>
    <row r="881" ht="12.75">
      <c r="M881" s="15"/>
    </row>
    <row r="882" ht="12.75">
      <c r="M882" s="15"/>
    </row>
    <row r="883" ht="12.75">
      <c r="M883" s="15"/>
    </row>
    <row r="884" ht="12.75">
      <c r="M884" s="15"/>
    </row>
    <row r="885" ht="12.75">
      <c r="M885" s="15"/>
    </row>
    <row r="886" ht="12.75">
      <c r="M886" s="15"/>
    </row>
    <row r="887" ht="12.75">
      <c r="M887" s="15"/>
    </row>
    <row r="888" ht="12.75">
      <c r="M888" s="15"/>
    </row>
    <row r="889" ht="12.75">
      <c r="M889" s="15"/>
    </row>
    <row r="890" ht="12.75">
      <c r="M890" s="15"/>
    </row>
    <row r="891" ht="12.75">
      <c r="M891" s="15"/>
    </row>
    <row r="892" ht="12.75">
      <c r="M892" s="15"/>
    </row>
    <row r="893" ht="12.75">
      <c r="M893" s="15"/>
    </row>
    <row r="894" ht="12.75">
      <c r="M894" s="15"/>
    </row>
    <row r="895" ht="12.75">
      <c r="M895" s="15"/>
    </row>
    <row r="896" ht="12.75">
      <c r="M896" s="15"/>
    </row>
    <row r="897" ht="12.75">
      <c r="M897" s="15"/>
    </row>
    <row r="898" ht="12.75">
      <c r="M898" s="15"/>
    </row>
    <row r="899" ht="12.75">
      <c r="M899" s="15"/>
    </row>
    <row r="900" ht="12.75">
      <c r="M900" s="15"/>
    </row>
    <row r="901" ht="12.75">
      <c r="M901" s="15"/>
    </row>
    <row r="902" ht="12.75">
      <c r="M902" s="15"/>
    </row>
    <row r="903" ht="12.75">
      <c r="M903" s="15"/>
    </row>
    <row r="904" ht="12.75">
      <c r="M904" s="15"/>
    </row>
    <row r="905" ht="12.75">
      <c r="M905" s="15"/>
    </row>
    <row r="906" ht="12.75">
      <c r="M906" s="15"/>
    </row>
    <row r="907" ht="12.75">
      <c r="M907" s="15"/>
    </row>
    <row r="908" ht="12.75">
      <c r="M908" s="15"/>
    </row>
    <row r="909" ht="12.75">
      <c r="M909" s="15"/>
    </row>
    <row r="910" ht="12.75">
      <c r="M910" s="15"/>
    </row>
    <row r="911" ht="12.75">
      <c r="M911" s="15"/>
    </row>
    <row r="912" ht="12.75">
      <c r="M912" s="15"/>
    </row>
    <row r="913" ht="12.75">
      <c r="M913" s="15"/>
    </row>
    <row r="914" ht="12.75">
      <c r="M914" s="15"/>
    </row>
    <row r="915" ht="12.75">
      <c r="M915" s="15"/>
    </row>
    <row r="916" ht="12.75">
      <c r="M916" s="15"/>
    </row>
    <row r="917" ht="12.75">
      <c r="M917" s="15"/>
    </row>
    <row r="918" ht="12.75">
      <c r="M918" s="15"/>
    </row>
    <row r="919" ht="12.75">
      <c r="M919" s="15"/>
    </row>
    <row r="920" ht="12.75">
      <c r="M920" s="15"/>
    </row>
    <row r="921" ht="12.75">
      <c r="M921" s="15"/>
    </row>
    <row r="922" ht="12.75">
      <c r="M922" s="15"/>
    </row>
    <row r="923" ht="12.75">
      <c r="M923" s="15"/>
    </row>
    <row r="924" ht="12.75">
      <c r="M924" s="15"/>
    </row>
    <row r="925" ht="12.75">
      <c r="M925" s="15"/>
    </row>
    <row r="926" ht="12.75">
      <c r="M926" s="15"/>
    </row>
    <row r="927" ht="12.75">
      <c r="M927" s="15"/>
    </row>
    <row r="928" ht="12.75">
      <c r="M928" s="15"/>
    </row>
    <row r="929" ht="12.75">
      <c r="M929" s="15"/>
    </row>
    <row r="930" ht="12.75">
      <c r="M930" s="15"/>
    </row>
    <row r="931" ht="12.75">
      <c r="M931" s="15"/>
    </row>
    <row r="932" ht="12.75">
      <c r="M932" s="15"/>
    </row>
    <row r="933" ht="12.75">
      <c r="M933" s="15"/>
    </row>
    <row r="934" ht="12.75">
      <c r="M934" s="15"/>
    </row>
    <row r="935" ht="12.75">
      <c r="M935" s="15"/>
    </row>
    <row r="936" ht="12.75">
      <c r="M936" s="15"/>
    </row>
    <row r="937" ht="12.75">
      <c r="M937" s="15"/>
    </row>
    <row r="938" ht="12.75">
      <c r="M938" s="15"/>
    </row>
    <row r="939" ht="12.75">
      <c r="M939" s="15"/>
    </row>
    <row r="940" ht="12.75">
      <c r="M940" s="15"/>
    </row>
    <row r="941" ht="12.75">
      <c r="M941" s="15"/>
    </row>
    <row r="942" ht="12.75">
      <c r="M942" s="15"/>
    </row>
    <row r="943" ht="12.75">
      <c r="M943" s="15"/>
    </row>
    <row r="944" ht="12.75">
      <c r="M944" s="15"/>
    </row>
    <row r="945" ht="12.75">
      <c r="M945" s="15"/>
    </row>
    <row r="946" ht="12.75">
      <c r="M946" s="15"/>
    </row>
    <row r="947" ht="12.75">
      <c r="M947" s="15"/>
    </row>
    <row r="948" ht="12.75">
      <c r="M948" s="15"/>
    </row>
    <row r="949" ht="12.75">
      <c r="M949" s="15"/>
    </row>
    <row r="950" ht="12.75">
      <c r="M950" s="15"/>
    </row>
    <row r="951" ht="12.75">
      <c r="M951" s="15"/>
    </row>
    <row r="952" ht="12.75">
      <c r="M952" s="15"/>
    </row>
    <row r="953" ht="12.75">
      <c r="M953" s="15"/>
    </row>
    <row r="954" ht="12.75">
      <c r="M954" s="15"/>
    </row>
    <row r="955" ht="12.75">
      <c r="M955" s="15"/>
    </row>
    <row r="956" ht="12.75">
      <c r="M956" s="15"/>
    </row>
    <row r="957" ht="12.75">
      <c r="M957" s="15"/>
    </row>
    <row r="958" ht="12.75">
      <c r="M958" s="15"/>
    </row>
    <row r="959" ht="12.75">
      <c r="M959" s="15"/>
    </row>
    <row r="960" ht="12.75">
      <c r="M960" s="15"/>
    </row>
    <row r="961" ht="12.75">
      <c r="M961" s="15"/>
    </row>
    <row r="962" ht="12.75">
      <c r="M962" s="15"/>
    </row>
    <row r="963" ht="12.75">
      <c r="M963" s="15"/>
    </row>
    <row r="964" ht="12.75">
      <c r="M964" s="15"/>
    </row>
    <row r="965" ht="12.75">
      <c r="M965" s="15"/>
    </row>
    <row r="966" ht="12.75">
      <c r="M966" s="15"/>
    </row>
    <row r="967" ht="12.75">
      <c r="M967" s="15"/>
    </row>
    <row r="968" ht="12.75">
      <c r="M968" s="15"/>
    </row>
    <row r="969" ht="12.75">
      <c r="M969" s="15"/>
    </row>
    <row r="970" ht="12.75">
      <c r="M970" s="15"/>
    </row>
    <row r="971" ht="12.75">
      <c r="M971" s="15"/>
    </row>
    <row r="972" ht="12.75">
      <c r="M972" s="15"/>
    </row>
    <row r="973" ht="12.75">
      <c r="M973" s="15"/>
    </row>
    <row r="974" ht="12.75">
      <c r="M974" s="15"/>
    </row>
    <row r="975" ht="12.75">
      <c r="M975" s="15"/>
    </row>
    <row r="976" ht="12.75">
      <c r="M976" s="15"/>
    </row>
    <row r="977" ht="12.75">
      <c r="M977" s="15"/>
    </row>
    <row r="978" ht="12.75">
      <c r="M978" s="15"/>
    </row>
    <row r="979" ht="12.75">
      <c r="M979" s="15"/>
    </row>
    <row r="980" ht="12.75">
      <c r="M980" s="15"/>
    </row>
    <row r="981" ht="12.75">
      <c r="M981" s="15"/>
    </row>
    <row r="982" ht="12.75">
      <c r="M982" s="15"/>
    </row>
    <row r="983" ht="12.75">
      <c r="M983" s="15"/>
    </row>
    <row r="984" ht="12.75">
      <c r="M984" s="15"/>
    </row>
    <row r="985" ht="12.75">
      <c r="M985" s="15"/>
    </row>
    <row r="986" ht="12.75">
      <c r="M986" s="15"/>
    </row>
    <row r="987" ht="12.75">
      <c r="M987" s="15"/>
    </row>
    <row r="988" ht="12.75">
      <c r="M988" s="15"/>
    </row>
    <row r="989" ht="12.75">
      <c r="M989" s="15"/>
    </row>
    <row r="990" ht="12.75">
      <c r="M990" s="15"/>
    </row>
    <row r="991" ht="12.75">
      <c r="M991" s="15"/>
    </row>
    <row r="992" ht="12.75">
      <c r="M992" s="15"/>
    </row>
    <row r="993" ht="12.75">
      <c r="M993" s="15"/>
    </row>
    <row r="994" ht="12.75">
      <c r="M994" s="15"/>
    </row>
    <row r="995" ht="12.75">
      <c r="M995" s="15"/>
    </row>
    <row r="996" ht="12.75">
      <c r="M996" s="15"/>
    </row>
    <row r="997" ht="12.75">
      <c r="M997" s="15"/>
    </row>
    <row r="998" ht="12.75">
      <c r="M998" s="15"/>
    </row>
    <row r="999" ht="12.75">
      <c r="M999" s="15"/>
    </row>
    <row r="1000" ht="12.75">
      <c r="M1000" s="15"/>
    </row>
    <row r="1001" ht="12.75">
      <c r="M1001" s="15"/>
    </row>
    <row r="1002" ht="12.75">
      <c r="M1002" s="15"/>
    </row>
    <row r="1003" ht="12.75">
      <c r="M1003" s="15"/>
    </row>
    <row r="1004" ht="12.75">
      <c r="M1004" s="15"/>
    </row>
    <row r="1005" ht="12.75">
      <c r="M1005" s="15"/>
    </row>
    <row r="1006" ht="12.75">
      <c r="M1006" s="15"/>
    </row>
    <row r="1007" ht="12.75">
      <c r="M1007" s="15"/>
    </row>
    <row r="1008" ht="12.75">
      <c r="M1008" s="15"/>
    </row>
    <row r="1009" ht="12.75">
      <c r="M1009" s="15"/>
    </row>
    <row r="1010" ht="12.75">
      <c r="M1010" s="15"/>
    </row>
    <row r="1011" ht="12.75">
      <c r="M1011" s="15"/>
    </row>
    <row r="1012" ht="12.75">
      <c r="M1012" s="15"/>
    </row>
    <row r="1013" ht="12.75">
      <c r="M1013" s="15"/>
    </row>
    <row r="1014" ht="12.75">
      <c r="M1014" s="15"/>
    </row>
    <row r="1015" ht="12.75">
      <c r="M1015" s="15"/>
    </row>
    <row r="1016" ht="12.75">
      <c r="M1016" s="15"/>
    </row>
    <row r="1017" ht="12.75">
      <c r="M1017" s="15"/>
    </row>
    <row r="1018" ht="12.75">
      <c r="M1018" s="15"/>
    </row>
    <row r="1019" ht="12.75">
      <c r="M1019" s="15"/>
    </row>
    <row r="1020" ht="12.75">
      <c r="M1020" s="15"/>
    </row>
    <row r="1021" ht="12.75">
      <c r="M1021" s="15"/>
    </row>
    <row r="1022" ht="12.75">
      <c r="M1022" s="15"/>
    </row>
    <row r="1023" ht="12.75">
      <c r="M1023" s="15"/>
    </row>
    <row r="1024" ht="12.75">
      <c r="M1024" s="15"/>
    </row>
    <row r="1025" ht="12.75">
      <c r="M1025" s="15"/>
    </row>
    <row r="1026" ht="12.75">
      <c r="M1026" s="15"/>
    </row>
    <row r="1027" ht="12.75">
      <c r="M1027" s="15"/>
    </row>
    <row r="1028" ht="12.75">
      <c r="M1028" s="15"/>
    </row>
    <row r="1029" ht="12.75">
      <c r="M1029" s="15"/>
    </row>
    <row r="1030" ht="12.75">
      <c r="M1030" s="15"/>
    </row>
    <row r="1031" ht="12.75">
      <c r="M1031" s="15"/>
    </row>
    <row r="1032" ht="12.75">
      <c r="M1032" s="15"/>
    </row>
    <row r="1033" ht="12.75">
      <c r="M1033" s="15"/>
    </row>
    <row r="1034" ht="12.75">
      <c r="M1034" s="15"/>
    </row>
    <row r="1035" ht="12.75">
      <c r="M1035" s="15"/>
    </row>
    <row r="1036" ht="12.75">
      <c r="M1036" s="15"/>
    </row>
    <row r="1037" ht="12.75">
      <c r="M1037" s="15"/>
    </row>
    <row r="1038" ht="12.75">
      <c r="M1038" s="15"/>
    </row>
    <row r="1039" ht="12.75">
      <c r="M1039" s="15"/>
    </row>
    <row r="1040" ht="12.75">
      <c r="M1040" s="15"/>
    </row>
    <row r="1041" ht="12.75">
      <c r="M1041" s="15"/>
    </row>
    <row r="1042" ht="12.75">
      <c r="M1042" s="15"/>
    </row>
    <row r="1043" ht="12.75">
      <c r="M1043" s="15"/>
    </row>
    <row r="1044" ht="12.75">
      <c r="M1044" s="15"/>
    </row>
    <row r="1045" ht="12.75">
      <c r="M1045" s="15"/>
    </row>
    <row r="1046" ht="12.75">
      <c r="M1046" s="15"/>
    </row>
    <row r="1047" ht="12.75">
      <c r="M1047" s="15"/>
    </row>
    <row r="1048" ht="12.75">
      <c r="M1048" s="15"/>
    </row>
    <row r="1049" ht="12.75">
      <c r="M1049" s="15"/>
    </row>
    <row r="1050" ht="12.75">
      <c r="M1050" s="15"/>
    </row>
    <row r="1051" ht="12.75">
      <c r="M1051" s="15"/>
    </row>
    <row r="1052" ht="12.75">
      <c r="M1052" s="15"/>
    </row>
    <row r="1053" ht="12.75">
      <c r="M1053" s="15"/>
    </row>
    <row r="1054" ht="12.75">
      <c r="M1054" s="15"/>
    </row>
    <row r="1055" ht="12.75">
      <c r="M1055" s="15"/>
    </row>
    <row r="1056" ht="12.75">
      <c r="M1056" s="15"/>
    </row>
    <row r="1057" ht="12.75">
      <c r="M1057" s="15"/>
    </row>
    <row r="1058" ht="12.75">
      <c r="M1058" s="15"/>
    </row>
    <row r="1059" ht="12.75">
      <c r="M1059" s="15"/>
    </row>
    <row r="1060" ht="12.75">
      <c r="M1060" s="15"/>
    </row>
    <row r="1061" ht="12.75">
      <c r="M1061" s="15"/>
    </row>
    <row r="1062" ht="12.75">
      <c r="M1062" s="15"/>
    </row>
    <row r="1063" ht="12.75">
      <c r="M1063" s="15"/>
    </row>
    <row r="1064" ht="12.75">
      <c r="M1064" s="15"/>
    </row>
    <row r="1065" ht="12.75">
      <c r="M1065" s="15"/>
    </row>
    <row r="1066" ht="12.75">
      <c r="M1066" s="15"/>
    </row>
    <row r="1067" ht="12.75">
      <c r="M1067" s="15"/>
    </row>
    <row r="1068" ht="12.75">
      <c r="M1068" s="15"/>
    </row>
    <row r="1069" ht="12.75">
      <c r="M1069" s="15"/>
    </row>
    <row r="1070" ht="12.75">
      <c r="M1070" s="15"/>
    </row>
    <row r="1071" ht="12.75">
      <c r="M1071" s="15"/>
    </row>
    <row r="1072" ht="12.75">
      <c r="M1072" s="15"/>
    </row>
    <row r="1073" ht="12.75">
      <c r="M1073" s="15"/>
    </row>
    <row r="1074" ht="12.75">
      <c r="M1074" s="15"/>
    </row>
    <row r="1075" ht="12.75">
      <c r="M1075" s="15"/>
    </row>
    <row r="1076" ht="12.75">
      <c r="M1076" s="15"/>
    </row>
    <row r="1077" ht="12.75">
      <c r="M1077" s="15"/>
    </row>
    <row r="1078" ht="12.75">
      <c r="M1078" s="15"/>
    </row>
    <row r="1079" ht="12.75">
      <c r="M1079" s="15"/>
    </row>
    <row r="1080" ht="12.75">
      <c r="M1080" s="15"/>
    </row>
    <row r="1081" ht="12.75">
      <c r="M1081" s="15"/>
    </row>
    <row r="1082" ht="12.75">
      <c r="M1082" s="15"/>
    </row>
    <row r="1083" ht="12.75">
      <c r="M1083" s="15"/>
    </row>
    <row r="1084" ht="12.75">
      <c r="M1084" s="15"/>
    </row>
    <row r="1085" ht="12.75">
      <c r="M1085" s="15"/>
    </row>
    <row r="1086" ht="12.75">
      <c r="M1086" s="15"/>
    </row>
    <row r="1087" ht="12.75">
      <c r="M1087" s="15"/>
    </row>
    <row r="1088" ht="12.75">
      <c r="M1088" s="15"/>
    </row>
    <row r="1089" ht="12.75">
      <c r="M1089" s="15"/>
    </row>
    <row r="1090" ht="12.75">
      <c r="M1090" s="15"/>
    </row>
    <row r="1091" ht="12.75">
      <c r="M1091" s="15"/>
    </row>
    <row r="1092" ht="12.75">
      <c r="M1092" s="15"/>
    </row>
    <row r="1093" ht="12.75">
      <c r="M1093" s="15"/>
    </row>
    <row r="1094" ht="12.75">
      <c r="M1094" s="15"/>
    </row>
    <row r="1095" ht="12.75">
      <c r="M1095" s="15"/>
    </row>
    <row r="1096" ht="12.75">
      <c r="M1096" s="15"/>
    </row>
    <row r="1097" ht="12.75">
      <c r="M1097" s="15"/>
    </row>
    <row r="1098" ht="12.75">
      <c r="M1098" s="15"/>
    </row>
    <row r="1099" ht="12.75">
      <c r="M1099" s="15"/>
    </row>
    <row r="1100" ht="12.75">
      <c r="M1100" s="15"/>
    </row>
    <row r="1101" ht="12.75">
      <c r="M1101" s="15"/>
    </row>
    <row r="1102" ht="12.75">
      <c r="M1102" s="15"/>
    </row>
    <row r="1103" ht="12.75">
      <c r="M1103" s="15"/>
    </row>
    <row r="1104" ht="12.75">
      <c r="M1104" s="15"/>
    </row>
    <row r="1105" ht="12.75">
      <c r="M1105" s="15"/>
    </row>
    <row r="1106" ht="12.75">
      <c r="M1106" s="15"/>
    </row>
    <row r="1107" ht="12.75">
      <c r="M1107" s="15"/>
    </row>
    <row r="1108" ht="12.75">
      <c r="M1108" s="15"/>
    </row>
    <row r="1109" ht="12.75">
      <c r="M1109" s="15"/>
    </row>
    <row r="1110" ht="12.75">
      <c r="M1110" s="15"/>
    </row>
    <row r="1111" ht="12.75">
      <c r="M1111" s="15"/>
    </row>
    <row r="1112" ht="12.75">
      <c r="M1112" s="15"/>
    </row>
    <row r="1113" ht="12.75">
      <c r="M1113" s="15"/>
    </row>
    <row r="1114" ht="12.75">
      <c r="M1114" s="15"/>
    </row>
    <row r="1115" ht="12.75">
      <c r="M1115" s="15"/>
    </row>
    <row r="1116" ht="12.75">
      <c r="M1116" s="15"/>
    </row>
    <row r="1117" ht="12.75">
      <c r="M1117" s="15"/>
    </row>
    <row r="1118" ht="12.75">
      <c r="M1118" s="15"/>
    </row>
    <row r="1119" ht="12.75">
      <c r="M1119" s="15"/>
    </row>
    <row r="1120" ht="12.75">
      <c r="M1120" s="15"/>
    </row>
    <row r="1121" ht="12.75">
      <c r="M1121" s="15"/>
    </row>
    <row r="1122" ht="12.75">
      <c r="M1122" s="15"/>
    </row>
    <row r="1123" ht="12.75">
      <c r="M1123" s="15"/>
    </row>
    <row r="1124" ht="12.75">
      <c r="M1124" s="15"/>
    </row>
    <row r="1125" ht="12.75">
      <c r="M1125" s="15"/>
    </row>
    <row r="1126" ht="12.75">
      <c r="M1126" s="15"/>
    </row>
    <row r="1127" ht="12.75">
      <c r="M1127" s="15"/>
    </row>
    <row r="1128" ht="12.75">
      <c r="M1128" s="15"/>
    </row>
    <row r="1129" ht="12.75">
      <c r="M1129" s="15"/>
    </row>
    <row r="1130" ht="12.75">
      <c r="M1130" s="15"/>
    </row>
    <row r="1131" ht="12.75">
      <c r="M1131" s="15"/>
    </row>
    <row r="1132" ht="12.75">
      <c r="M1132" s="15"/>
    </row>
    <row r="1133" ht="12.75">
      <c r="M1133" s="15"/>
    </row>
    <row r="1134" ht="12.75">
      <c r="M1134" s="15"/>
    </row>
    <row r="1135" ht="12.75">
      <c r="M1135" s="15"/>
    </row>
    <row r="1136" ht="12.75">
      <c r="M1136" s="15"/>
    </row>
    <row r="1137" ht="12.75">
      <c r="M1137" s="15"/>
    </row>
    <row r="1138" ht="12.75">
      <c r="M1138" s="15"/>
    </row>
    <row r="1139" ht="12.75">
      <c r="M1139" s="15"/>
    </row>
    <row r="1140" ht="12.75">
      <c r="M1140" s="15"/>
    </row>
    <row r="1141" ht="12.75">
      <c r="M1141" s="15"/>
    </row>
    <row r="1142" ht="12.75">
      <c r="M1142" s="15"/>
    </row>
    <row r="1143" ht="12.75">
      <c r="M1143" s="15"/>
    </row>
    <row r="1144" ht="12.75">
      <c r="M1144" s="15"/>
    </row>
    <row r="1145" ht="12.75">
      <c r="M1145" s="15"/>
    </row>
    <row r="1146" ht="12.75">
      <c r="M1146" s="15"/>
    </row>
    <row r="1147" ht="12.75">
      <c r="M1147" s="15"/>
    </row>
    <row r="1148" ht="12.75">
      <c r="M1148" s="15"/>
    </row>
    <row r="1149" ht="12.75">
      <c r="M1149" s="15"/>
    </row>
    <row r="1150" ht="12.75">
      <c r="M1150" s="15"/>
    </row>
    <row r="1151" ht="12.75">
      <c r="M1151" s="15"/>
    </row>
    <row r="1152" ht="12.75">
      <c r="M1152" s="15"/>
    </row>
    <row r="1153" ht="12.75">
      <c r="M1153" s="15"/>
    </row>
    <row r="1154" ht="12.75">
      <c r="M1154" s="15"/>
    </row>
    <row r="1155" ht="12.75">
      <c r="M1155" s="15"/>
    </row>
    <row r="1156" ht="12.75">
      <c r="M1156" s="15"/>
    </row>
    <row r="1157" ht="12.75">
      <c r="M1157" s="15"/>
    </row>
    <row r="1158" ht="12.75">
      <c r="M1158" s="15"/>
    </row>
    <row r="1159" ht="12.75">
      <c r="M1159" s="15"/>
    </row>
    <row r="1160" ht="12.75">
      <c r="M1160" s="15"/>
    </row>
    <row r="1161" ht="12.75">
      <c r="M1161" s="15"/>
    </row>
    <row r="1162" ht="12.75">
      <c r="M1162" s="15"/>
    </row>
    <row r="1163" ht="12.75">
      <c r="M1163" s="15"/>
    </row>
    <row r="1164" ht="12.75">
      <c r="M1164" s="15"/>
    </row>
    <row r="1165" ht="12.75">
      <c r="M1165" s="15"/>
    </row>
    <row r="1166" ht="12.75">
      <c r="M1166" s="15"/>
    </row>
    <row r="1167" ht="12.75">
      <c r="M1167" s="15"/>
    </row>
    <row r="1168" ht="12.75">
      <c r="M1168" s="15"/>
    </row>
    <row r="1169" ht="12.75">
      <c r="M1169" s="15"/>
    </row>
    <row r="1170" ht="12.75">
      <c r="M1170" s="15"/>
    </row>
    <row r="1171" ht="12.75">
      <c r="M1171" s="15"/>
    </row>
    <row r="1172" ht="12.75">
      <c r="M1172" s="15"/>
    </row>
    <row r="1173" ht="12.75">
      <c r="M1173" s="15"/>
    </row>
    <row r="1174" ht="12.75">
      <c r="M1174" s="15"/>
    </row>
    <row r="1175" ht="12.75">
      <c r="M1175" s="15"/>
    </row>
    <row r="1176" ht="12.75">
      <c r="M1176" s="15"/>
    </row>
    <row r="1177" ht="12.75">
      <c r="M1177" s="15"/>
    </row>
    <row r="1178" ht="12.75">
      <c r="M1178" s="15"/>
    </row>
    <row r="1179" ht="12.75">
      <c r="M1179" s="15"/>
    </row>
    <row r="1180" ht="12.75">
      <c r="M1180" s="15"/>
    </row>
    <row r="1181" ht="12.75">
      <c r="M1181" s="15"/>
    </row>
    <row r="1182" ht="12.75">
      <c r="M1182" s="15"/>
    </row>
    <row r="1183" ht="12.75">
      <c r="M1183" s="15"/>
    </row>
    <row r="1184" ht="12.75">
      <c r="M1184" s="15"/>
    </row>
    <row r="1185" ht="12.75">
      <c r="M1185" s="15"/>
    </row>
    <row r="1186" ht="12.75">
      <c r="M1186" s="15"/>
    </row>
    <row r="1187" ht="12.75">
      <c r="M1187" s="15"/>
    </row>
    <row r="1188" ht="12.75">
      <c r="M1188" s="15"/>
    </row>
    <row r="1189" ht="12.75">
      <c r="M1189" s="15"/>
    </row>
    <row r="1190" ht="12.75">
      <c r="M1190" s="15"/>
    </row>
    <row r="1191" ht="12.75">
      <c r="M1191" s="15"/>
    </row>
    <row r="1192" ht="12.75">
      <c r="M1192" s="15"/>
    </row>
  </sheetData>
  <sheetProtection/>
  <mergeCells count="13">
    <mergeCell ref="M649:P649"/>
    <mergeCell ref="A636:V636"/>
    <mergeCell ref="A637:V637"/>
    <mergeCell ref="A641:I641"/>
    <mergeCell ref="A620:K620"/>
    <mergeCell ref="A621:X621"/>
    <mergeCell ref="A623:X623"/>
    <mergeCell ref="A4:J4"/>
    <mergeCell ref="A614:I614"/>
    <mergeCell ref="A615:X615"/>
    <mergeCell ref="A617:J617"/>
    <mergeCell ref="A635:V635"/>
    <mergeCell ref="A618:X6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8"/>
  <sheetViews>
    <sheetView zoomScalePageLayoutView="0" workbookViewId="0" topLeftCell="A1">
      <selection activeCell="A62" sqref="A62:L62"/>
    </sheetView>
  </sheetViews>
  <sheetFormatPr defaultColWidth="9.140625" defaultRowHeight="12.75"/>
  <cols>
    <col min="1" max="1" width="8.57421875" style="0" customWidth="1"/>
    <col min="4" max="4" width="30.57421875" style="0" customWidth="1"/>
    <col min="5" max="5" width="12.7109375" style="0" hidden="1" customWidth="1"/>
    <col min="6" max="8" width="12.7109375" style="0" customWidth="1"/>
    <col min="9" max="11" width="10.7109375" style="0" customWidth="1"/>
  </cols>
  <sheetData>
    <row r="1" ht="12.75">
      <c r="A1" t="s">
        <v>596</v>
      </c>
    </row>
    <row r="2" ht="12.75">
      <c r="A2" t="s">
        <v>622</v>
      </c>
    </row>
    <row r="4" spans="1:12" ht="12.75">
      <c r="A4" s="781" t="s">
        <v>597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</row>
    <row r="5" ht="12.75">
      <c r="D5" s="228" t="s">
        <v>598</v>
      </c>
    </row>
    <row r="6" ht="12.75">
      <c r="D6" s="228"/>
    </row>
    <row r="7" spans="6:12" ht="15">
      <c r="F7" s="202"/>
      <c r="G7" s="202"/>
      <c r="H7" s="202"/>
      <c r="I7" s="43"/>
      <c r="J7" s="43"/>
      <c r="L7" s="43"/>
    </row>
    <row r="8" spans="6:12" ht="15">
      <c r="F8" s="202"/>
      <c r="G8" s="202"/>
      <c r="H8" s="202"/>
      <c r="I8" s="43"/>
      <c r="J8" s="43"/>
      <c r="L8" s="43"/>
    </row>
    <row r="9" spans="1:12" ht="15">
      <c r="A9" t="s">
        <v>599</v>
      </c>
      <c r="F9" s="202"/>
      <c r="G9" s="202"/>
      <c r="H9" s="202"/>
      <c r="I9" s="43"/>
      <c r="J9" s="43"/>
      <c r="L9" s="43"/>
    </row>
    <row r="10" spans="1:12" ht="15">
      <c r="A10" t="s">
        <v>600</v>
      </c>
      <c r="F10" s="202"/>
      <c r="G10" s="202"/>
      <c r="H10" s="202"/>
      <c r="I10" s="43"/>
      <c r="J10" s="43"/>
      <c r="L10" s="43"/>
    </row>
    <row r="11" spans="6:12" ht="15">
      <c r="F11" s="202"/>
      <c r="G11" s="202"/>
      <c r="H11" s="202"/>
      <c r="I11" s="43"/>
      <c r="J11" s="43"/>
      <c r="L11" s="43"/>
    </row>
    <row r="12" spans="1:12" ht="12.75">
      <c r="A12" s="783" t="s">
        <v>601</v>
      </c>
      <c r="B12" s="783"/>
      <c r="C12" s="783"/>
      <c r="D12" s="783"/>
      <c r="E12" s="783"/>
      <c r="F12" s="783"/>
      <c r="G12" s="783"/>
      <c r="H12" s="783"/>
      <c r="I12" s="783"/>
      <c r="J12" s="783"/>
      <c r="K12" s="783"/>
      <c r="L12" s="783"/>
    </row>
    <row r="13" spans="1:12" ht="12.75">
      <c r="A13" s="350" t="s">
        <v>72</v>
      </c>
      <c r="B13" s="351"/>
      <c r="C13" s="205"/>
      <c r="D13" s="206"/>
      <c r="E13" s="352" t="s">
        <v>602</v>
      </c>
      <c r="F13" s="353" t="s">
        <v>408</v>
      </c>
      <c r="G13" s="353" t="s">
        <v>411</v>
      </c>
      <c r="H13" s="353" t="s">
        <v>489</v>
      </c>
      <c r="I13" s="354" t="s">
        <v>603</v>
      </c>
      <c r="J13" s="354" t="s">
        <v>409</v>
      </c>
      <c r="K13" s="355" t="s">
        <v>410</v>
      </c>
      <c r="L13" s="356"/>
    </row>
    <row r="14" spans="1:12" ht="12.75">
      <c r="A14" s="357"/>
      <c r="B14" s="358"/>
      <c r="C14" s="203"/>
      <c r="D14" s="204"/>
      <c r="E14" s="359">
        <v>1</v>
      </c>
      <c r="F14" s="359">
        <v>1</v>
      </c>
      <c r="G14" s="359">
        <v>2</v>
      </c>
      <c r="H14" s="359">
        <v>3</v>
      </c>
      <c r="I14" s="360">
        <v>4</v>
      </c>
      <c r="J14" s="360">
        <v>5</v>
      </c>
      <c r="K14" s="24">
        <v>6</v>
      </c>
      <c r="L14" s="361"/>
    </row>
    <row r="15" spans="1:12" ht="12.75">
      <c r="A15" s="362">
        <v>4</v>
      </c>
      <c r="B15" s="358" t="s">
        <v>407</v>
      </c>
      <c r="C15" s="363"/>
      <c r="D15" s="364"/>
      <c r="E15" s="92" t="e">
        <f>E16</f>
        <v>#REF!</v>
      </c>
      <c r="F15" s="92">
        <v>2350600</v>
      </c>
      <c r="G15" s="92">
        <f>SUM(G17+G29+G34)</f>
        <v>2153500</v>
      </c>
      <c r="H15" s="92">
        <f>SUM(H17+H29+H34)</f>
        <v>1900000</v>
      </c>
      <c r="I15" s="365">
        <f>G15/F15</f>
        <v>0.9161490683229814</v>
      </c>
      <c r="J15" s="365">
        <f>H15/G15</f>
        <v>0.8822846528906432</v>
      </c>
      <c r="K15" s="365">
        <f>H15/F15</f>
        <v>0.8083042627414277</v>
      </c>
      <c r="L15" s="366"/>
    </row>
    <row r="16" spans="1:12" ht="12.75">
      <c r="A16" s="357">
        <v>42</v>
      </c>
      <c r="B16" s="358" t="s">
        <v>93</v>
      </c>
      <c r="C16" s="367"/>
      <c r="D16" s="368"/>
      <c r="E16" s="92" t="e">
        <f>E17+E29+E34</f>
        <v>#REF!</v>
      </c>
      <c r="F16" s="92">
        <f>SUM(F17+F29+F34)</f>
        <v>2440600</v>
      </c>
      <c r="G16" s="92">
        <f>SUM(G17+G29+G34)</f>
        <v>2153500</v>
      </c>
      <c r="H16" s="92">
        <f>SUM(H17+H29+H34)</f>
        <v>1900000</v>
      </c>
      <c r="I16" s="365">
        <f aca="true" t="shared" si="0" ref="I16:J44">G16/F16</f>
        <v>0.8823649922150291</v>
      </c>
      <c r="J16" s="365">
        <f t="shared" si="0"/>
        <v>0.8822846528906432</v>
      </c>
      <c r="K16" s="365">
        <f aca="true" t="shared" si="1" ref="K16:K44">H16/F16</f>
        <v>0.778497090879292</v>
      </c>
      <c r="L16" s="369"/>
    </row>
    <row r="17" spans="1:12" ht="12.75">
      <c r="A17" s="370">
        <v>421</v>
      </c>
      <c r="B17" s="371" t="s">
        <v>57</v>
      </c>
      <c r="C17" s="372"/>
      <c r="D17" s="373"/>
      <c r="E17" s="374" t="e">
        <f>#REF!</f>
        <v>#REF!</v>
      </c>
      <c r="F17" s="374">
        <f>SUM(F18:F28)</f>
        <v>630000</v>
      </c>
      <c r="G17" s="374">
        <f>SUM(G18:G28)</f>
        <v>1400000</v>
      </c>
      <c r="H17" s="374">
        <f>SUM(H18:H28)</f>
        <v>1300000</v>
      </c>
      <c r="I17" s="365">
        <f t="shared" si="0"/>
        <v>2.2222222222222223</v>
      </c>
      <c r="J17" s="365">
        <f t="shared" si="0"/>
        <v>0.9285714285714286</v>
      </c>
      <c r="K17" s="365">
        <f t="shared" si="1"/>
        <v>2.0634920634920637</v>
      </c>
      <c r="L17" s="361"/>
    </row>
    <row r="18" spans="1:12" ht="12.75">
      <c r="A18" s="224">
        <v>4213</v>
      </c>
      <c r="B18" s="784" t="s">
        <v>604</v>
      </c>
      <c r="C18" s="785"/>
      <c r="D18" s="786"/>
      <c r="E18" s="92">
        <v>80000</v>
      </c>
      <c r="F18" s="378">
        <v>20000</v>
      </c>
      <c r="G18" s="378">
        <v>0</v>
      </c>
      <c r="H18" s="378">
        <v>0</v>
      </c>
      <c r="I18" s="365">
        <f t="shared" si="0"/>
        <v>0</v>
      </c>
      <c r="J18" s="365" t="e">
        <f t="shared" si="0"/>
        <v>#DIV/0!</v>
      </c>
      <c r="K18" s="365">
        <f t="shared" si="1"/>
        <v>0</v>
      </c>
      <c r="L18" s="361"/>
    </row>
    <row r="19" spans="1:12" ht="12.75">
      <c r="A19" s="379">
        <v>4213</v>
      </c>
      <c r="B19" s="380" t="s">
        <v>605</v>
      </c>
      <c r="C19" s="381"/>
      <c r="D19" s="382"/>
      <c r="E19" s="92">
        <v>30000</v>
      </c>
      <c r="F19" s="378">
        <v>400000</v>
      </c>
      <c r="G19" s="378">
        <v>0</v>
      </c>
      <c r="H19" s="378">
        <v>0</v>
      </c>
      <c r="I19" s="365">
        <f t="shared" si="0"/>
        <v>0</v>
      </c>
      <c r="J19" s="365" t="e">
        <f t="shared" si="0"/>
        <v>#DIV/0!</v>
      </c>
      <c r="K19" s="365">
        <f t="shared" si="1"/>
        <v>0</v>
      </c>
      <c r="L19" s="361"/>
    </row>
    <row r="20" spans="1:12" ht="12.75">
      <c r="A20" s="379">
        <v>4213</v>
      </c>
      <c r="B20" s="784" t="s">
        <v>606</v>
      </c>
      <c r="C20" s="785"/>
      <c r="D20" s="786"/>
      <c r="E20" s="92"/>
      <c r="F20" s="378">
        <v>20000</v>
      </c>
      <c r="G20" s="378">
        <v>300000</v>
      </c>
      <c r="H20" s="378">
        <v>300000</v>
      </c>
      <c r="I20" s="365">
        <f t="shared" si="0"/>
        <v>15</v>
      </c>
      <c r="J20" s="365">
        <f t="shared" si="0"/>
        <v>1</v>
      </c>
      <c r="K20" s="365">
        <f t="shared" si="1"/>
        <v>15</v>
      </c>
      <c r="L20" s="361"/>
    </row>
    <row r="21" spans="1:12" ht="22.5" customHeight="1">
      <c r="A21" s="379">
        <v>4213</v>
      </c>
      <c r="B21" s="788" t="s">
        <v>607</v>
      </c>
      <c r="C21" s="785"/>
      <c r="D21" s="786"/>
      <c r="E21" s="92"/>
      <c r="F21" s="378">
        <v>30000</v>
      </c>
      <c r="G21" s="378">
        <v>0</v>
      </c>
      <c r="H21" s="378">
        <v>0</v>
      </c>
      <c r="I21" s="365">
        <f t="shared" si="0"/>
        <v>0</v>
      </c>
      <c r="J21" s="365" t="e">
        <f t="shared" si="0"/>
        <v>#DIV/0!</v>
      </c>
      <c r="K21" s="365">
        <f t="shared" si="1"/>
        <v>0</v>
      </c>
      <c r="L21" s="361"/>
    </row>
    <row r="22" spans="1:12" ht="12.75">
      <c r="A22" s="224">
        <v>4213</v>
      </c>
      <c r="B22" s="784" t="s">
        <v>427</v>
      </c>
      <c r="C22" s="785"/>
      <c r="D22" s="786"/>
      <c r="E22" s="92">
        <v>275000</v>
      </c>
      <c r="F22" s="378">
        <v>20000</v>
      </c>
      <c r="G22" s="378">
        <v>50000</v>
      </c>
      <c r="H22" s="378">
        <v>0</v>
      </c>
      <c r="I22" s="365">
        <f t="shared" si="0"/>
        <v>2.5</v>
      </c>
      <c r="J22" s="365">
        <f t="shared" si="0"/>
        <v>0</v>
      </c>
      <c r="K22" s="365">
        <f t="shared" si="1"/>
        <v>0</v>
      </c>
      <c r="L22" s="361"/>
    </row>
    <row r="23" spans="1:12" ht="12.75">
      <c r="A23" s="224">
        <v>4213</v>
      </c>
      <c r="B23" s="784" t="s">
        <v>608</v>
      </c>
      <c r="C23" s="785"/>
      <c r="D23" s="786"/>
      <c r="E23" s="92">
        <v>250000</v>
      </c>
      <c r="F23" s="378">
        <v>50000</v>
      </c>
      <c r="G23" s="378">
        <v>0</v>
      </c>
      <c r="H23" s="378">
        <v>0</v>
      </c>
      <c r="I23" s="365">
        <f t="shared" si="0"/>
        <v>0</v>
      </c>
      <c r="J23" s="365" t="e">
        <f t="shared" si="0"/>
        <v>#DIV/0!</v>
      </c>
      <c r="K23" s="365">
        <f t="shared" si="1"/>
        <v>0</v>
      </c>
      <c r="L23" s="361"/>
    </row>
    <row r="24" spans="1:12" ht="12.75">
      <c r="A24" s="380">
        <v>4214</v>
      </c>
      <c r="B24" s="375" t="s">
        <v>609</v>
      </c>
      <c r="C24" s="376"/>
      <c r="D24" s="377"/>
      <c r="E24" s="92"/>
      <c r="F24" s="378">
        <v>30000</v>
      </c>
      <c r="G24" s="378">
        <v>100000</v>
      </c>
      <c r="H24" s="378">
        <v>50000</v>
      </c>
      <c r="I24" s="365">
        <f t="shared" si="0"/>
        <v>3.3333333333333335</v>
      </c>
      <c r="J24" s="365">
        <f t="shared" si="0"/>
        <v>0.5</v>
      </c>
      <c r="K24" s="365">
        <f t="shared" si="1"/>
        <v>1.6666666666666667</v>
      </c>
      <c r="L24" s="361"/>
    </row>
    <row r="25" spans="1:12" ht="12.75">
      <c r="A25" s="380">
        <v>4214</v>
      </c>
      <c r="B25" s="375" t="s">
        <v>456</v>
      </c>
      <c r="C25" s="376"/>
      <c r="D25" s="377"/>
      <c r="E25" s="92"/>
      <c r="F25" s="378">
        <v>0</v>
      </c>
      <c r="G25" s="378">
        <v>500000</v>
      </c>
      <c r="H25" s="378">
        <v>500000</v>
      </c>
      <c r="I25" s="365" t="e">
        <f t="shared" si="0"/>
        <v>#DIV/0!</v>
      </c>
      <c r="J25" s="365">
        <f t="shared" si="0"/>
        <v>1</v>
      </c>
      <c r="K25" s="365" t="e">
        <f t="shared" si="1"/>
        <v>#DIV/0!</v>
      </c>
      <c r="L25" s="361"/>
    </row>
    <row r="26" spans="1:12" ht="12.75">
      <c r="A26" s="380">
        <v>4214</v>
      </c>
      <c r="B26" s="375" t="s">
        <v>507</v>
      </c>
      <c r="C26" s="376"/>
      <c r="D26" s="377"/>
      <c r="E26" s="92"/>
      <c r="F26" s="378">
        <v>0</v>
      </c>
      <c r="G26" s="378">
        <v>250000</v>
      </c>
      <c r="H26" s="378">
        <v>250000</v>
      </c>
      <c r="I26" s="365" t="e">
        <f t="shared" si="0"/>
        <v>#DIV/0!</v>
      </c>
      <c r="J26" s="365">
        <f t="shared" si="0"/>
        <v>1</v>
      </c>
      <c r="K26" s="365" t="e">
        <f t="shared" si="1"/>
        <v>#DIV/0!</v>
      </c>
      <c r="L26" s="361"/>
    </row>
    <row r="27" spans="1:12" ht="12.75">
      <c r="A27" s="380">
        <v>4214</v>
      </c>
      <c r="B27" s="375" t="s">
        <v>610</v>
      </c>
      <c r="C27" s="376"/>
      <c r="D27" s="377"/>
      <c r="E27" s="92"/>
      <c r="F27" s="378">
        <v>0</v>
      </c>
      <c r="G27" s="378">
        <v>200000</v>
      </c>
      <c r="H27" s="378">
        <v>200000</v>
      </c>
      <c r="I27" s="365" t="e">
        <f t="shared" si="0"/>
        <v>#DIV/0!</v>
      </c>
      <c r="J27" s="365">
        <f t="shared" si="0"/>
        <v>1</v>
      </c>
      <c r="K27" s="365" t="e">
        <f t="shared" si="1"/>
        <v>#DIV/0!</v>
      </c>
      <c r="L27" s="361"/>
    </row>
    <row r="28" spans="1:12" ht="12.75">
      <c r="A28" s="380">
        <v>4214</v>
      </c>
      <c r="B28" s="375" t="s">
        <v>508</v>
      </c>
      <c r="C28" s="376"/>
      <c r="D28" s="377"/>
      <c r="E28" s="92"/>
      <c r="F28" s="378">
        <v>60000</v>
      </c>
      <c r="G28" s="378">
        <v>0</v>
      </c>
      <c r="H28" s="378">
        <v>0</v>
      </c>
      <c r="I28" s="365">
        <f t="shared" si="0"/>
        <v>0</v>
      </c>
      <c r="J28" s="365" t="e">
        <f t="shared" si="0"/>
        <v>#DIV/0!</v>
      </c>
      <c r="K28" s="365">
        <f t="shared" si="1"/>
        <v>0</v>
      </c>
      <c r="L28" s="361"/>
    </row>
    <row r="29" spans="1:12" ht="12.75">
      <c r="A29" s="370">
        <v>422</v>
      </c>
      <c r="B29" s="371" t="s">
        <v>58</v>
      </c>
      <c r="C29" s="372"/>
      <c r="D29" s="373"/>
      <c r="E29" s="374" t="e">
        <f>#REF!</f>
        <v>#REF!</v>
      </c>
      <c r="F29" s="374">
        <f>SUM(F30:F33)</f>
        <v>770000</v>
      </c>
      <c r="G29" s="374">
        <f>SUM(G30:G33)</f>
        <v>553500</v>
      </c>
      <c r="H29" s="374">
        <f>SUM(H30:H33)</f>
        <v>550000</v>
      </c>
      <c r="I29" s="365">
        <f t="shared" si="0"/>
        <v>0.7188311688311688</v>
      </c>
      <c r="J29" s="365">
        <f t="shared" si="0"/>
        <v>0.993676603432701</v>
      </c>
      <c r="K29" s="365">
        <f t="shared" si="1"/>
        <v>0.7142857142857143</v>
      </c>
      <c r="L29" s="361"/>
    </row>
    <row r="30" spans="1:12" ht="12.75">
      <c r="A30" s="360">
        <v>4227</v>
      </c>
      <c r="B30" s="224" t="s">
        <v>419</v>
      </c>
      <c r="C30" s="383"/>
      <c r="D30" s="384"/>
      <c r="E30" s="92"/>
      <c r="F30" s="378">
        <v>0</v>
      </c>
      <c r="G30" s="378">
        <v>3500</v>
      </c>
      <c r="H30" s="378">
        <v>0</v>
      </c>
      <c r="I30" s="365" t="e">
        <f t="shared" si="0"/>
        <v>#DIV/0!</v>
      </c>
      <c r="J30" s="365">
        <f t="shared" si="0"/>
        <v>0</v>
      </c>
      <c r="K30" s="365" t="e">
        <f t="shared" si="1"/>
        <v>#DIV/0!</v>
      </c>
      <c r="L30" s="361"/>
    </row>
    <row r="31" spans="1:12" ht="12.75">
      <c r="A31" s="360">
        <v>4227</v>
      </c>
      <c r="B31" s="224" t="s">
        <v>418</v>
      </c>
      <c r="C31" s="383"/>
      <c r="D31" s="384"/>
      <c r="E31" s="92"/>
      <c r="F31" s="378">
        <v>10000</v>
      </c>
      <c r="G31" s="378">
        <v>50000</v>
      </c>
      <c r="H31" s="378">
        <v>50000</v>
      </c>
      <c r="I31" s="365">
        <f t="shared" si="0"/>
        <v>5</v>
      </c>
      <c r="J31" s="365">
        <f t="shared" si="0"/>
        <v>1</v>
      </c>
      <c r="K31" s="365">
        <f t="shared" si="1"/>
        <v>5</v>
      </c>
      <c r="L31" s="361"/>
    </row>
    <row r="32" spans="1:12" ht="26.25" customHeight="1">
      <c r="A32" s="360">
        <v>4227</v>
      </c>
      <c r="B32" s="788" t="s">
        <v>611</v>
      </c>
      <c r="C32" s="789"/>
      <c r="D32" s="790"/>
      <c r="E32" s="92"/>
      <c r="F32" s="378">
        <v>700000</v>
      </c>
      <c r="G32" s="378">
        <v>400000</v>
      </c>
      <c r="H32" s="378">
        <v>400000</v>
      </c>
      <c r="I32" s="365">
        <f t="shared" si="0"/>
        <v>0.5714285714285714</v>
      </c>
      <c r="J32" s="365">
        <f t="shared" si="0"/>
        <v>1</v>
      </c>
      <c r="K32" s="365">
        <f t="shared" si="1"/>
        <v>0.5714285714285714</v>
      </c>
      <c r="L32" s="361"/>
    </row>
    <row r="33" spans="1:12" ht="12.75">
      <c r="A33" s="360">
        <v>4227</v>
      </c>
      <c r="B33" s="360" t="s">
        <v>612</v>
      </c>
      <c r="C33" s="360"/>
      <c r="D33" s="385"/>
      <c r="E33" s="92"/>
      <c r="F33" s="378">
        <v>60000</v>
      </c>
      <c r="G33" s="378">
        <v>100000</v>
      </c>
      <c r="H33" s="378">
        <v>100000</v>
      </c>
      <c r="I33" s="365">
        <f t="shared" si="0"/>
        <v>1.6666666666666667</v>
      </c>
      <c r="J33" s="365">
        <f t="shared" si="0"/>
        <v>1</v>
      </c>
      <c r="K33" s="365">
        <f t="shared" si="1"/>
        <v>1.6666666666666667</v>
      </c>
      <c r="L33" s="361"/>
    </row>
    <row r="34" spans="1:12" ht="12.75">
      <c r="A34" s="386">
        <v>426</v>
      </c>
      <c r="B34" s="387" t="s">
        <v>95</v>
      </c>
      <c r="C34" s="388"/>
      <c r="D34" s="388"/>
      <c r="E34" s="374" t="e">
        <f>#REF!</f>
        <v>#REF!</v>
      </c>
      <c r="F34" s="374">
        <f>SUM(F35:F44)</f>
        <v>1040600</v>
      </c>
      <c r="G34" s="374">
        <f>SUM(G35:G44)</f>
        <v>200000</v>
      </c>
      <c r="H34" s="374">
        <f>SUM(H35:H44)</f>
        <v>50000</v>
      </c>
      <c r="I34" s="365">
        <f t="shared" si="0"/>
        <v>0.19219680953296175</v>
      </c>
      <c r="J34" s="365">
        <f t="shared" si="0"/>
        <v>0.25</v>
      </c>
      <c r="K34" s="365">
        <f t="shared" si="1"/>
        <v>0.04804920238324044</v>
      </c>
      <c r="L34" s="361"/>
    </row>
    <row r="35" spans="1:12" ht="12.75">
      <c r="A35" s="224">
        <v>3237</v>
      </c>
      <c r="B35" s="224" t="s">
        <v>613</v>
      </c>
      <c r="C35" s="224"/>
      <c r="D35" s="389"/>
      <c r="E35" s="92">
        <v>5000</v>
      </c>
      <c r="F35" s="378">
        <v>100000</v>
      </c>
      <c r="G35" s="378">
        <v>50000</v>
      </c>
      <c r="H35" s="378">
        <v>50000</v>
      </c>
      <c r="I35" s="365">
        <f t="shared" si="0"/>
        <v>0.5</v>
      </c>
      <c r="J35" s="365">
        <f t="shared" si="0"/>
        <v>1</v>
      </c>
      <c r="K35" s="365">
        <f t="shared" si="1"/>
        <v>0.5</v>
      </c>
      <c r="L35" s="336"/>
    </row>
    <row r="36" spans="1:11" ht="12.75">
      <c r="A36" s="224">
        <v>3237</v>
      </c>
      <c r="B36" s="224" t="s">
        <v>614</v>
      </c>
      <c r="C36" s="224"/>
      <c r="D36" s="224"/>
      <c r="E36" s="92">
        <v>100000</v>
      </c>
      <c r="F36" s="378">
        <v>300000</v>
      </c>
      <c r="G36" s="360">
        <v>0</v>
      </c>
      <c r="H36" s="360">
        <v>0</v>
      </c>
      <c r="I36" s="365">
        <f t="shared" si="0"/>
        <v>0</v>
      </c>
      <c r="J36" s="365" t="e">
        <f t="shared" si="0"/>
        <v>#DIV/0!</v>
      </c>
      <c r="K36" s="365">
        <f t="shared" si="1"/>
        <v>0</v>
      </c>
    </row>
    <row r="37" spans="1:11" ht="12.75">
      <c r="A37" s="224">
        <v>4264</v>
      </c>
      <c r="B37" s="224" t="s">
        <v>615</v>
      </c>
      <c r="C37" s="224"/>
      <c r="D37" s="224"/>
      <c r="E37" s="92"/>
      <c r="F37" s="378">
        <v>50000</v>
      </c>
      <c r="G37" s="360">
        <v>0</v>
      </c>
      <c r="H37" s="360">
        <v>0</v>
      </c>
      <c r="I37" s="365">
        <f t="shared" si="0"/>
        <v>0</v>
      </c>
      <c r="J37" s="365" t="e">
        <f t="shared" si="0"/>
        <v>#DIV/0!</v>
      </c>
      <c r="K37" s="365">
        <f t="shared" si="1"/>
        <v>0</v>
      </c>
    </row>
    <row r="38" spans="1:11" ht="12.75">
      <c r="A38" s="224">
        <v>4264</v>
      </c>
      <c r="B38" s="224" t="s">
        <v>616</v>
      </c>
      <c r="C38" s="224"/>
      <c r="D38" s="224"/>
      <c r="E38" s="92"/>
      <c r="F38" s="378">
        <v>200000</v>
      </c>
      <c r="G38" s="360">
        <v>0</v>
      </c>
      <c r="H38" s="360">
        <v>0</v>
      </c>
      <c r="I38" s="365">
        <f t="shared" si="0"/>
        <v>0</v>
      </c>
      <c r="J38" s="365" t="e">
        <f t="shared" si="0"/>
        <v>#DIV/0!</v>
      </c>
      <c r="K38" s="365">
        <f t="shared" si="1"/>
        <v>0</v>
      </c>
    </row>
    <row r="39" spans="1:11" ht="12.75">
      <c r="A39" s="224">
        <v>4264</v>
      </c>
      <c r="B39" s="224" t="s">
        <v>438</v>
      </c>
      <c r="C39" s="224"/>
      <c r="D39" s="224"/>
      <c r="E39" s="92"/>
      <c r="F39" s="378">
        <v>150000</v>
      </c>
      <c r="G39" s="378">
        <v>150000</v>
      </c>
      <c r="H39" s="360">
        <v>0</v>
      </c>
      <c r="I39" s="365">
        <f t="shared" si="0"/>
        <v>1</v>
      </c>
      <c r="J39" s="365">
        <f t="shared" si="0"/>
        <v>0</v>
      </c>
      <c r="K39" s="365">
        <f t="shared" si="1"/>
        <v>0</v>
      </c>
    </row>
    <row r="40" spans="1:11" ht="12.75" hidden="1">
      <c r="A40" s="224">
        <v>4264</v>
      </c>
      <c r="B40" s="224" t="s">
        <v>394</v>
      </c>
      <c r="C40" s="224"/>
      <c r="D40" s="224"/>
      <c r="E40" s="92"/>
      <c r="F40" s="360"/>
      <c r="G40" s="360"/>
      <c r="H40" s="360"/>
      <c r="I40" s="365" t="e">
        <f t="shared" si="0"/>
        <v>#DIV/0!</v>
      </c>
      <c r="J40" s="365" t="e">
        <f t="shared" si="0"/>
        <v>#DIV/0!</v>
      </c>
      <c r="K40" s="365" t="e">
        <f t="shared" si="1"/>
        <v>#DIV/0!</v>
      </c>
    </row>
    <row r="41" spans="1:11" ht="12.75">
      <c r="A41" s="224">
        <v>4264</v>
      </c>
      <c r="B41" s="224" t="s">
        <v>439</v>
      </c>
      <c r="C41" s="224"/>
      <c r="D41" s="224"/>
      <c r="E41" s="92"/>
      <c r="F41" s="378">
        <v>50000</v>
      </c>
      <c r="G41" s="360">
        <v>0</v>
      </c>
      <c r="H41" s="360">
        <v>0</v>
      </c>
      <c r="I41" s="365">
        <f t="shared" si="0"/>
        <v>0</v>
      </c>
      <c r="J41" s="365" t="e">
        <f t="shared" si="0"/>
        <v>#DIV/0!</v>
      </c>
      <c r="K41" s="365">
        <f t="shared" si="1"/>
        <v>0</v>
      </c>
    </row>
    <row r="42" spans="1:11" ht="12.75">
      <c r="A42" s="224">
        <v>4264</v>
      </c>
      <c r="B42" s="224" t="s">
        <v>440</v>
      </c>
      <c r="C42" s="224"/>
      <c r="D42" s="224"/>
      <c r="E42" s="92"/>
      <c r="F42" s="378">
        <v>70000</v>
      </c>
      <c r="G42" s="360">
        <v>0</v>
      </c>
      <c r="H42" s="360">
        <v>0</v>
      </c>
      <c r="I42" s="365">
        <f t="shared" si="0"/>
        <v>0</v>
      </c>
      <c r="J42" s="365" t="e">
        <f t="shared" si="0"/>
        <v>#DIV/0!</v>
      </c>
      <c r="K42" s="365">
        <f t="shared" si="1"/>
        <v>0</v>
      </c>
    </row>
    <row r="43" spans="1:11" ht="12.75">
      <c r="A43" s="224">
        <v>4264</v>
      </c>
      <c r="B43" s="224" t="s">
        <v>441</v>
      </c>
      <c r="C43" s="224"/>
      <c r="D43" s="224"/>
      <c r="E43" s="92"/>
      <c r="F43" s="378">
        <v>75600</v>
      </c>
      <c r="G43" s="360">
        <v>0</v>
      </c>
      <c r="H43" s="360">
        <v>0</v>
      </c>
      <c r="I43" s="365">
        <f t="shared" si="0"/>
        <v>0</v>
      </c>
      <c r="J43" s="365" t="e">
        <f t="shared" si="0"/>
        <v>#DIV/0!</v>
      </c>
      <c r="K43" s="365">
        <f t="shared" si="1"/>
        <v>0</v>
      </c>
    </row>
    <row r="44" spans="1:11" ht="12.75">
      <c r="A44" s="224">
        <v>4264</v>
      </c>
      <c r="B44" s="224" t="s">
        <v>443</v>
      </c>
      <c r="C44" s="224"/>
      <c r="D44" s="224"/>
      <c r="E44" s="92">
        <v>30000</v>
      </c>
      <c r="F44" s="378">
        <v>45000</v>
      </c>
      <c r="G44" s="360">
        <v>0</v>
      </c>
      <c r="H44" s="360">
        <v>0</v>
      </c>
      <c r="I44" s="365">
        <f t="shared" si="0"/>
        <v>0</v>
      </c>
      <c r="J44" s="365" t="e">
        <f t="shared" si="0"/>
        <v>#DIV/0!</v>
      </c>
      <c r="K44" s="365">
        <f t="shared" si="1"/>
        <v>0</v>
      </c>
    </row>
    <row r="45" ht="12.75">
      <c r="A45" s="225"/>
    </row>
    <row r="46" ht="12.75">
      <c r="A46" s="225" t="s">
        <v>629</v>
      </c>
    </row>
    <row r="47" ht="12.75">
      <c r="A47" s="225" t="s">
        <v>627</v>
      </c>
    </row>
    <row r="48" ht="12.75">
      <c r="A48" s="225"/>
    </row>
    <row r="49" ht="12.75">
      <c r="A49" s="225" t="s">
        <v>617</v>
      </c>
    </row>
    <row r="50" ht="12.75">
      <c r="A50" s="108" t="s">
        <v>628</v>
      </c>
    </row>
    <row r="51" ht="12.75">
      <c r="A51" s="108" t="s">
        <v>618</v>
      </c>
    </row>
    <row r="52" ht="12.75">
      <c r="A52" s="225"/>
    </row>
    <row r="53" ht="12.75">
      <c r="A53" s="225"/>
    </row>
    <row r="54" ht="12.75">
      <c r="A54" s="108" t="s">
        <v>630</v>
      </c>
    </row>
    <row r="55" ht="12.75">
      <c r="A55" s="108" t="s">
        <v>631</v>
      </c>
    </row>
    <row r="56" ht="12.75">
      <c r="A56" s="225"/>
    </row>
    <row r="57" ht="12.75">
      <c r="A57" s="225" t="s">
        <v>623</v>
      </c>
    </row>
    <row r="58" ht="12.75">
      <c r="A58" s="108" t="s">
        <v>619</v>
      </c>
    </row>
    <row r="59" ht="12.75">
      <c r="A59" s="108" t="s">
        <v>624</v>
      </c>
    </row>
    <row r="60" spans="1:12" ht="12.75">
      <c r="A60" s="782" t="s">
        <v>620</v>
      </c>
      <c r="B60" s="782"/>
      <c r="C60" s="782"/>
      <c r="D60" s="782"/>
      <c r="E60" s="782"/>
      <c r="F60" s="782"/>
      <c r="G60" s="782"/>
      <c r="H60" s="782"/>
      <c r="I60" s="782"/>
      <c r="J60" s="782"/>
      <c r="K60" s="782"/>
      <c r="L60" s="782"/>
    </row>
    <row r="61" spans="1:12" ht="12.75">
      <c r="A61" s="787" t="s">
        <v>625</v>
      </c>
      <c r="B61" s="787"/>
      <c r="C61" s="787"/>
      <c r="D61" s="787"/>
      <c r="E61" s="787"/>
      <c r="F61" s="787"/>
      <c r="G61" s="787"/>
      <c r="H61" s="787"/>
      <c r="I61" s="787"/>
      <c r="J61" s="787"/>
      <c r="K61" s="787"/>
      <c r="L61" s="787"/>
    </row>
    <row r="62" spans="1:12" ht="12.75">
      <c r="A62" s="787" t="s">
        <v>626</v>
      </c>
      <c r="B62" s="787"/>
      <c r="C62" s="787"/>
      <c r="D62" s="787"/>
      <c r="E62" s="787"/>
      <c r="F62" s="787"/>
      <c r="G62" s="787"/>
      <c r="H62" s="787"/>
      <c r="I62" s="787"/>
      <c r="J62" s="787"/>
      <c r="K62" s="787"/>
      <c r="L62" s="787"/>
    </row>
    <row r="63" ht="12.75">
      <c r="A63" s="225"/>
    </row>
    <row r="64" ht="12.75">
      <c r="A64" s="225"/>
    </row>
    <row r="65" ht="12.75">
      <c r="A65" s="225"/>
    </row>
    <row r="66" ht="12.75">
      <c r="A66" s="225"/>
    </row>
    <row r="67" ht="12.75">
      <c r="A67" s="225"/>
    </row>
    <row r="68" ht="12.75">
      <c r="A68" s="225"/>
    </row>
    <row r="69" ht="12.75">
      <c r="A69" s="225"/>
    </row>
    <row r="70" ht="12.75">
      <c r="A70" s="225"/>
    </row>
    <row r="71" ht="12.75">
      <c r="A71" s="225"/>
    </row>
    <row r="72" ht="12.75">
      <c r="A72" s="225"/>
    </row>
    <row r="73" ht="12.75">
      <c r="A73" s="225"/>
    </row>
    <row r="74" ht="12.75">
      <c r="A74" s="225"/>
    </row>
    <row r="75" ht="12.75">
      <c r="A75" s="225"/>
    </row>
    <row r="76" ht="12.75">
      <c r="A76" s="225"/>
    </row>
    <row r="77" ht="12.75">
      <c r="A77" s="225"/>
    </row>
    <row r="78" ht="12.75">
      <c r="A78" s="225"/>
    </row>
    <row r="79" ht="12.75">
      <c r="A79" s="225"/>
    </row>
    <row r="80" ht="12.75">
      <c r="A80" s="225"/>
    </row>
    <row r="81" ht="12.75">
      <c r="A81" s="225"/>
    </row>
    <row r="82" ht="12.75">
      <c r="A82" s="225"/>
    </row>
    <row r="83" ht="12.75">
      <c r="A83" s="225"/>
    </row>
    <row r="84" ht="12.75">
      <c r="A84" s="225"/>
    </row>
    <row r="85" ht="12.75">
      <c r="A85" s="225"/>
    </row>
    <row r="86" ht="12.75">
      <c r="A86" s="225"/>
    </row>
    <row r="87" ht="12.75">
      <c r="A87" s="225"/>
    </row>
    <row r="88" ht="12.75">
      <c r="A88" s="225"/>
    </row>
    <row r="89" ht="12.75">
      <c r="A89" s="225"/>
    </row>
    <row r="90" ht="12.75">
      <c r="A90" s="225"/>
    </row>
    <row r="91" ht="12.75">
      <c r="A91" s="225"/>
    </row>
    <row r="92" ht="12.75">
      <c r="A92" s="225"/>
    </row>
    <row r="93" ht="12.75">
      <c r="A93" s="225"/>
    </row>
    <row r="94" ht="12.75">
      <c r="A94" s="225"/>
    </row>
    <row r="95" ht="12.75">
      <c r="A95" s="225"/>
    </row>
    <row r="96" ht="12.75">
      <c r="A96" s="225"/>
    </row>
    <row r="97" ht="12.75">
      <c r="A97" s="225"/>
    </row>
    <row r="98" ht="12.75">
      <c r="A98" s="225"/>
    </row>
    <row r="99" ht="12.75">
      <c r="A99" s="225"/>
    </row>
    <row r="100" ht="12.75">
      <c r="A100" s="225"/>
    </row>
    <row r="101" ht="12.75">
      <c r="A101" s="225"/>
    </row>
    <row r="102" ht="12.75">
      <c r="A102" s="225"/>
    </row>
    <row r="103" ht="12.75">
      <c r="A103" s="225"/>
    </row>
    <row r="104" ht="12.75">
      <c r="A104" s="225"/>
    </row>
    <row r="105" ht="12.75">
      <c r="A105" s="225"/>
    </row>
    <row r="106" ht="12.75">
      <c r="A106" s="225"/>
    </row>
    <row r="107" ht="12.75">
      <c r="A107" s="225"/>
    </row>
    <row r="108" ht="12.75">
      <c r="A108" s="225"/>
    </row>
    <row r="109" ht="12.75">
      <c r="A109" s="225"/>
    </row>
    <row r="110" ht="12.75">
      <c r="A110" s="225"/>
    </row>
    <row r="111" ht="12.75">
      <c r="A111" s="225"/>
    </row>
    <row r="112" ht="12.75">
      <c r="A112" s="225"/>
    </row>
    <row r="113" ht="12.75">
      <c r="A113" s="225"/>
    </row>
    <row r="114" ht="12.75">
      <c r="A114" s="225"/>
    </row>
    <row r="115" ht="12.75">
      <c r="A115" s="225"/>
    </row>
    <row r="116" ht="12.75">
      <c r="A116" s="225"/>
    </row>
    <row r="117" ht="12.75">
      <c r="A117" s="225"/>
    </row>
    <row r="118" ht="12.75">
      <c r="A118" s="225"/>
    </row>
    <row r="119" ht="12.75">
      <c r="A119" s="225"/>
    </row>
    <row r="120" ht="12.75">
      <c r="A120" s="225"/>
    </row>
    <row r="121" ht="12.75">
      <c r="A121" s="225"/>
    </row>
    <row r="122" ht="12.75">
      <c r="A122" s="225"/>
    </row>
    <row r="123" ht="12.75">
      <c r="A123" s="225"/>
    </row>
    <row r="124" ht="12.75">
      <c r="A124" s="225"/>
    </row>
    <row r="125" ht="12.75">
      <c r="A125" s="225"/>
    </row>
    <row r="126" ht="12.75">
      <c r="A126" s="225"/>
    </row>
    <row r="127" ht="12.75">
      <c r="A127" s="225"/>
    </row>
    <row r="128" ht="12.75">
      <c r="A128" s="225"/>
    </row>
    <row r="129" ht="12.75">
      <c r="A129" s="225"/>
    </row>
    <row r="130" ht="12.75">
      <c r="A130" s="225"/>
    </row>
    <row r="131" ht="12.75">
      <c r="A131" s="225"/>
    </row>
    <row r="132" ht="12.75">
      <c r="A132" s="225"/>
    </row>
    <row r="133" ht="12.75">
      <c r="A133" s="225"/>
    </row>
    <row r="134" ht="12.75">
      <c r="A134" s="225"/>
    </row>
    <row r="135" ht="12.75">
      <c r="A135" s="225"/>
    </row>
    <row r="136" ht="12.75">
      <c r="A136" s="225"/>
    </row>
    <row r="137" ht="12.75">
      <c r="A137" s="225"/>
    </row>
    <row r="138" ht="12.75">
      <c r="A138" s="225"/>
    </row>
    <row r="139" ht="12.75">
      <c r="A139" s="225"/>
    </row>
    <row r="140" ht="12.75">
      <c r="A140" s="225"/>
    </row>
    <row r="141" ht="12.75">
      <c r="A141" s="225"/>
    </row>
    <row r="142" ht="12.75">
      <c r="A142" s="225"/>
    </row>
    <row r="143" ht="12.75">
      <c r="A143" s="225"/>
    </row>
    <row r="144" ht="12.75">
      <c r="A144" s="225"/>
    </row>
    <row r="145" ht="12.75">
      <c r="A145" s="225"/>
    </row>
    <row r="146" ht="12.75">
      <c r="A146" s="225"/>
    </row>
    <row r="147" ht="12.75">
      <c r="A147" s="225"/>
    </row>
    <row r="148" ht="12.75">
      <c r="A148" s="225"/>
    </row>
    <row r="149" ht="12.75">
      <c r="A149" s="225"/>
    </row>
    <row r="150" ht="12.75">
      <c r="A150" s="225"/>
    </row>
    <row r="151" ht="12.75">
      <c r="A151" s="225"/>
    </row>
    <row r="152" ht="12.75">
      <c r="A152" s="225"/>
    </row>
    <row r="153" ht="12.75">
      <c r="A153" s="225"/>
    </row>
    <row r="154" ht="12.75">
      <c r="A154" s="225"/>
    </row>
    <row r="155" ht="12.75">
      <c r="A155" s="225"/>
    </row>
    <row r="156" ht="12.75">
      <c r="A156" s="225"/>
    </row>
    <row r="157" ht="12.75">
      <c r="A157" s="225"/>
    </row>
    <row r="158" ht="12.75">
      <c r="A158" s="225"/>
    </row>
    <row r="159" ht="12.75">
      <c r="A159" s="225"/>
    </row>
    <row r="160" ht="12.75">
      <c r="A160" s="225"/>
    </row>
    <row r="161" ht="12.75">
      <c r="A161" s="225"/>
    </row>
    <row r="162" ht="12.75">
      <c r="A162" s="225"/>
    </row>
    <row r="163" ht="12.75">
      <c r="A163" s="225"/>
    </row>
    <row r="164" ht="12.75">
      <c r="A164" s="225"/>
    </row>
    <row r="165" ht="12.75">
      <c r="A165" s="225"/>
    </row>
    <row r="166" ht="12.75">
      <c r="A166" s="225"/>
    </row>
    <row r="167" ht="12.75">
      <c r="A167" s="225"/>
    </row>
    <row r="168" ht="12.75">
      <c r="A168" s="225"/>
    </row>
    <row r="169" ht="12.75">
      <c r="A169" s="225"/>
    </row>
    <row r="170" ht="12.75">
      <c r="A170" s="225"/>
    </row>
    <row r="171" ht="12.75">
      <c r="A171" s="225"/>
    </row>
    <row r="172" ht="12.75">
      <c r="A172" s="225"/>
    </row>
    <row r="173" ht="12.75">
      <c r="A173" s="225"/>
    </row>
    <row r="174" ht="12.75">
      <c r="A174" s="225"/>
    </row>
    <row r="175" ht="12.75">
      <c r="A175" s="225"/>
    </row>
    <row r="176" ht="12.75">
      <c r="A176" s="225"/>
    </row>
    <row r="177" ht="12.75">
      <c r="A177" s="225"/>
    </row>
    <row r="178" ht="12.75">
      <c r="A178" s="225"/>
    </row>
    <row r="179" ht="12.75">
      <c r="A179" s="225"/>
    </row>
    <row r="180" ht="12.75">
      <c r="A180" s="225"/>
    </row>
    <row r="181" ht="12.75">
      <c r="A181" s="225"/>
    </row>
    <row r="182" ht="12.75">
      <c r="A182" s="225"/>
    </row>
    <row r="183" ht="12.75">
      <c r="A183" s="225"/>
    </row>
    <row r="184" ht="12.75">
      <c r="A184" s="225"/>
    </row>
    <row r="185" ht="12.75">
      <c r="A185" s="225"/>
    </row>
    <row r="186" ht="12.75">
      <c r="A186" s="225"/>
    </row>
    <row r="187" ht="12.75">
      <c r="A187" s="225"/>
    </row>
    <row r="188" ht="12.75">
      <c r="A188" s="225"/>
    </row>
    <row r="189" ht="12.75">
      <c r="A189" s="225"/>
    </row>
    <row r="190" ht="12.75">
      <c r="A190" s="225"/>
    </row>
    <row r="191" ht="12.75">
      <c r="A191" s="225"/>
    </row>
    <row r="192" ht="12.75">
      <c r="A192" s="225"/>
    </row>
    <row r="193" ht="12.75">
      <c r="A193" s="225"/>
    </row>
    <row r="194" ht="12.75">
      <c r="A194" s="225"/>
    </row>
    <row r="195" ht="12.75">
      <c r="A195" s="225"/>
    </row>
    <row r="196" ht="12.75">
      <c r="A196" s="225"/>
    </row>
    <row r="197" ht="12.75">
      <c r="A197" s="225"/>
    </row>
    <row r="198" ht="12.75">
      <c r="A198" s="225"/>
    </row>
    <row r="199" ht="12.75">
      <c r="A199" s="225"/>
    </row>
    <row r="200" ht="12.75">
      <c r="A200" s="225"/>
    </row>
    <row r="201" ht="12.75">
      <c r="A201" s="225"/>
    </row>
    <row r="202" ht="12.75">
      <c r="A202" s="225"/>
    </row>
    <row r="203" ht="12.75">
      <c r="A203" s="225"/>
    </row>
    <row r="204" ht="12.75">
      <c r="A204" s="225"/>
    </row>
    <row r="205" ht="12.75">
      <c r="A205" s="225"/>
    </row>
    <row r="206" ht="12.75">
      <c r="A206" s="225"/>
    </row>
    <row r="207" ht="12.75">
      <c r="A207" s="225"/>
    </row>
    <row r="208" ht="12.75">
      <c r="A208" s="225"/>
    </row>
  </sheetData>
  <sheetProtection/>
  <mergeCells count="11">
    <mergeCell ref="A61:L61"/>
    <mergeCell ref="A4:L4"/>
    <mergeCell ref="A12:L12"/>
    <mergeCell ref="B18:D18"/>
    <mergeCell ref="B20:D20"/>
    <mergeCell ref="A62:L62"/>
    <mergeCell ref="B21:D21"/>
    <mergeCell ref="B22:D22"/>
    <mergeCell ref="B23:D23"/>
    <mergeCell ref="B32:D32"/>
    <mergeCell ref="A60:L6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2014-10-23T08:21:38Z</cp:lastPrinted>
  <dcterms:created xsi:type="dcterms:W3CDTF">2009-10-25T14:18:30Z</dcterms:created>
  <dcterms:modified xsi:type="dcterms:W3CDTF">2014-12-17T17:18:52Z</dcterms:modified>
  <cp:category/>
  <cp:version/>
  <cp:contentType/>
  <cp:contentStatus/>
</cp:coreProperties>
</file>