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</sheets>
  <definedNames>
    <definedName name="_xlnm.Print_Area" localSheetId="0">'List1'!$A$2:$Q$146</definedName>
    <definedName name="_xlnm.Print_Area" localSheetId="1">'List2'!$A$3:$X$583</definedName>
  </definedNames>
  <calcPr fullCalcOnLoad="1"/>
</workbook>
</file>

<file path=xl/sharedStrings.xml><?xml version="1.0" encoding="utf-8"?>
<sst xmlns="http://schemas.openxmlformats.org/spreadsheetml/2006/main" count="1215" uniqueCount="610">
  <si>
    <t>Šifra izvora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</si>
  <si>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</si>
  <si>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</si>
  <si>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</si>
  <si>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</si>
  <si>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</si>
  <si>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</si>
  <si>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</si>
  <si>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</si>
  <si>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</si>
  <si>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</si>
  <si>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</si>
  <si>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</si>
  <si>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</si>
  <si>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</si>
  <si>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</si>
  <si>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</si>
  <si>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</si>
  <si>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</si>
  <si>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</si>
  <si>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</si>
  <si>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</si>
  <si>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</si>
  <si>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</si>
  <si>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</si>
  <si>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</si>
  <si>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</si>
  <si>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</si>
  <si>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</si>
  <si>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</si>
  <si>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</si>
  <si>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</si>
  <si>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</si>
  <si>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</si>
  <si>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</si>
  <si>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</si>
  <si>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</si>
  <si>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</si>
  <si>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</si>
  <si>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</si>
  <si>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</si>
  <si>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</si>
  <si>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</si>
  <si>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</si>
  <si>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</si>
  <si>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</si>
  <si>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</si>
  <si>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</si>
  <si>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</si>
  <si>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</si>
  <si>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</si>
  <si>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</si>
  <si>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</si>
  <si>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</si>
  <si>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</si>
  <si>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</si>
  <si>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</si>
  <si>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</si>
  <si>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</si>
  <si>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</si>
  <si>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</si>
  <si>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</si>
  <si>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</si>
  <si>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</si>
  <si>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</si>
  <si>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</si>
  <si>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</si>
  <si>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</si>
  <si>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</si>
  <si>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</si>
  <si>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</si>
  <si>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</si>
  <si>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</si>
  <si>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</si>
  <si>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</si>
  <si>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</si>
  <si>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</si>
  <si>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</si>
  <si>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</si>
  <si>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</si>
  <si>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</si>
  <si>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</si>
  <si>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</si>
  <si>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</si>
  <si>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</si>
  <si>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</si>
  <si>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</si>
  <si>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</si>
  <si>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</si>
  <si>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</si>
  <si>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</si>
  <si>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</si>
  <si>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</si>
  <si>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</si>
  <si>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</si>
  <si>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</si>
  <si>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</si>
  <si>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</si>
  <si>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</si>
  <si>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</si>
  <si>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</si>
  <si>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</si>
  <si>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</si>
  <si>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</si>
  <si>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</si>
  <si>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</si>
  <si>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</si>
  <si>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</si>
  <si>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</si>
  <si>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</si>
  <si>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</si>
  <si>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</si>
  <si>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</si>
  <si>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</si>
  <si>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</si>
  <si>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</si>
  <si>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</si>
  <si>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</si>
  <si>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</si>
  <si>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</si>
  <si>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</si>
  <si>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</si>
  <si>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</si>
  <si>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</si>
  <si>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</si>
  <si>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</si>
  <si>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</si>
  <si>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</si>
  <si>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</si>
  <si>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</si>
  <si>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</si>
  <si>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</si>
  <si>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</si>
  <si>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</si>
  <si>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</si>
  <si>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</si>
  <si>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</si>
  <si>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</si>
  <si>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</si>
  <si>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</si>
  <si>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</si>
  <si>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</si>
  <si>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</si>
  <si>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</si>
  <si>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</si>
  <si>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</si>
  <si>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</si>
  <si>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</si>
  <si>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</si>
  <si>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</si>
  <si>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</si>
  <si>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</si>
  <si>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</si>
  <si>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</si>
  <si>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</si>
  <si>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</si>
  <si>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</si>
  <si>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</si>
  <si>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</si>
  <si>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</si>
  <si>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</si>
  <si>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</si>
  <si>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</si>
  <si>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</si>
  <si>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</si>
  <si>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</si>
  <si>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</si>
  <si>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</si>
  <si>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</si>
  <si>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</si>
  <si>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</si>
  <si>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</si>
  <si>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</si>
  <si>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</si>
  <si>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</si>
  <si>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</si>
  <si>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</si>
  <si>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</si>
  <si>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</si>
  <si>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</si>
  <si>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</si>
  <si>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</si>
  <si>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</si>
  <si>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</si>
  <si>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</si>
  <si>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</si>
  <si>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</si>
  <si>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</si>
  <si>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</si>
  <si>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</si>
  <si>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</si>
  <si>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</si>
  <si>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</si>
  <si>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</si>
  <si>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</si>
  <si>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</si>
  <si>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</si>
  <si>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</si>
  <si>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</si>
  <si>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</si>
  <si>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</si>
  <si>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</si>
  <si>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</si>
  <si>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</si>
  <si>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</si>
  <si>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</si>
  <si>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</si>
  <si>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</si>
  <si>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</si>
  <si>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</si>
  <si>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</si>
  <si>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</si>
  <si>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</si>
  <si>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</si>
  <si>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</si>
  <si>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</si>
  <si>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</si>
  <si>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</si>
  <si>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</si>
  <si>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</si>
  <si>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</si>
  <si>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</si>
  <si>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</si>
  <si>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</si>
  <si>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</si>
  <si>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</si>
  <si>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</si>
  <si>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</si>
  <si>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</si>
  <si>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</si>
  <si>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</si>
  <si>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</si>
  <si>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</si>
  <si>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</si>
  <si>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</si>
  <si>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Poslovni objekti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</si>
  <si>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</si>
  <si>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</si>
  <si>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</si>
  <si>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</si>
  <si>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</si>
  <si>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</si>
  <si>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</si>
  <si>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</si>
  <si>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</si>
  <si>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</si>
  <si>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</si>
  <si>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</si>
  <si>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</si>
  <si>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</si>
  <si>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</si>
  <si>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</si>
  <si>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</si>
  <si>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</si>
  <si>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</si>
  <si>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</si>
  <si>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</si>
  <si>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</si>
  <si>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</si>
  <si>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</si>
  <si>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</si>
  <si>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</si>
  <si>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</si>
  <si>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</si>
  <si>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</si>
  <si>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</si>
  <si>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</si>
  <si>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</si>
  <si>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</si>
  <si>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</si>
  <si>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</si>
  <si>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</si>
  <si>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</si>
  <si>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</si>
  <si>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</si>
  <si>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</si>
  <si>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</si>
  <si>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</si>
  <si>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</si>
  <si>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</si>
  <si>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</si>
  <si>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</si>
  <si>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</si>
  <si>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</si>
  <si>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</si>
  <si>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</si>
  <si>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</si>
  <si>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</si>
  <si>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</si>
  <si>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</si>
  <si>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</si>
  <si>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</si>
  <si>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</si>
  <si>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</si>
  <si>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</si>
  <si>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</si>
  <si>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</si>
  <si>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</si>
  <si>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</si>
  <si>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</si>
  <si>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</si>
  <si>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</si>
  <si>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</si>
  <si>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</si>
  <si>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</si>
  <si>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</si>
  <si>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Ceste, želj. i sl. građ.objekti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</si>
  <si>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</si>
  <si>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</si>
  <si>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</si>
  <si>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</si>
  <si>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</si>
  <si>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</si>
  <si>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</si>
  <si>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</si>
  <si>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</si>
  <si>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</si>
  <si>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</si>
  <si>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</si>
  <si>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</si>
  <si>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</si>
  <si>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</si>
  <si>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</si>
  <si>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</si>
  <si>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</si>
  <si>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</si>
  <si>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</si>
  <si>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</si>
  <si>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</si>
  <si>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</si>
  <si>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</si>
  <si>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</si>
  <si>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</si>
  <si>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</si>
  <si>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</si>
  <si>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</si>
  <si>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</si>
  <si>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</si>
  <si>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</si>
  <si>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</si>
  <si>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</si>
  <si>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</si>
  <si>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subjekata-HZZ</t>
  </si>
  <si>
    <t>Ostali građevinski objekti - vodovod za Manastir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</si>
  <si>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</si>
  <si>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</si>
  <si>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</si>
  <si>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</si>
  <si>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</si>
  <si>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</si>
  <si>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</si>
  <si>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</si>
  <si>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</si>
  <si>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</si>
  <si>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</si>
  <si>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</si>
  <si>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</si>
  <si>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</si>
  <si>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</si>
  <si>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</si>
  <si>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</si>
  <si>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</si>
  <si>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</si>
  <si>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</si>
  <si>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</si>
  <si>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</si>
  <si>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</si>
  <si>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</si>
  <si>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</si>
  <si>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</si>
  <si>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</si>
  <si>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</si>
  <si>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</si>
  <si>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</si>
  <si>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</si>
  <si>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</si>
  <si>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</si>
  <si>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</si>
  <si>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</si>
  <si>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</si>
  <si>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</si>
  <si>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</si>
  <si>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</si>
  <si>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</si>
  <si>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</si>
  <si>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</si>
  <si>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</si>
  <si>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</si>
  <si>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</si>
  <si>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</si>
  <si>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</si>
  <si>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</si>
  <si>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</si>
  <si>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</si>
  <si>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</si>
  <si>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</si>
  <si>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</si>
  <si>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</si>
  <si>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</si>
  <si>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</si>
  <si>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</si>
  <si>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</si>
  <si>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</si>
  <si>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</si>
  <si>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</si>
  <si>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</si>
  <si>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</si>
  <si>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</si>
  <si>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</si>
  <si>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</si>
  <si>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</si>
  <si>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</si>
  <si>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</si>
  <si>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</si>
  <si>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</si>
  <si>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</si>
  <si>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</si>
  <si>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</si>
  <si>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</si>
  <si>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</si>
  <si>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</si>
  <si>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</si>
  <si>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</si>
  <si>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</si>
  <si>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</si>
  <si>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</si>
  <si>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</si>
  <si>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</si>
  <si>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</si>
  <si>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</si>
  <si>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</si>
  <si>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</si>
  <si>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</si>
  <si>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</si>
  <si>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</si>
  <si>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</si>
  <si>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</si>
  <si>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</si>
  <si>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</si>
  <si>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</si>
  <si>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</si>
  <si>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</si>
  <si>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</si>
  <si>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</si>
  <si>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</si>
  <si>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</si>
  <si>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</si>
  <si>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</si>
  <si>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</si>
  <si>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</si>
  <si>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</si>
  <si>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</si>
  <si>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</si>
  <si>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</si>
  <si>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</si>
  <si>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</si>
  <si>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</si>
  <si>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</si>
  <si>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</si>
  <si>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</si>
  <si>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I.</t>
  </si>
  <si>
    <t>OPĆI DIO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</si>
  <si>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</si>
  <si>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</si>
  <si>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</si>
  <si>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</si>
  <si>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</si>
  <si>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kako slijedi:</t>
  </si>
  <si>
    <t>Članak 4.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</si>
  <si>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</si>
  <si>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</si>
  <si>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</si>
  <si>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</si>
  <si>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</si>
  <si>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</si>
  <si>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</si>
  <si>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</si>
  <si>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</si>
  <si>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</si>
  <si>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</si>
  <si>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</si>
  <si>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</si>
  <si>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</si>
  <si>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</si>
  <si>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</si>
  <si>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</si>
  <si>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</si>
  <si>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</si>
  <si>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</si>
  <si>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</si>
  <si>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</si>
  <si>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</si>
  <si>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</si>
  <si>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</si>
  <si>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</si>
  <si>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</si>
  <si>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</si>
  <si>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</si>
  <si>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Prometnice i odvodnja Novo naselje Kistanje 1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</si>
  <si>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</si>
  <si>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</si>
  <si>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</si>
  <si>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</si>
  <si>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</si>
  <si>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</si>
  <si>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</si>
  <si>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</si>
  <si>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</si>
  <si>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</si>
  <si>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>Prihodi i rashodi te primici i izdaci po ekonomskoj klasifikaciji utvrđuju se u Računu prihoda i rashoda i Računu financiranja za 2012. godinu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</si>
  <si>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</si>
  <si>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</si>
  <si>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</si>
  <si>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</si>
  <si>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</si>
  <si>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Tekuće pomoći od ostalih subjekata -SNV</t>
  </si>
  <si>
    <t>Potpore iz proračuna-parlamentarni izbori</t>
  </si>
  <si>
    <t>Naknade troš. osobama izvan radnog odnosa</t>
  </si>
  <si>
    <t>Tošići - Ćakići, Đevrske</t>
  </si>
  <si>
    <t>Sv.Ilija - Ardalići, Đevrske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</si>
  <si>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</si>
  <si>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</si>
  <si>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</si>
  <si>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</si>
  <si>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</si>
  <si>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</si>
  <si>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</si>
  <si>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</si>
  <si>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</si>
  <si>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Ostala nemat.imov.-troškovnik za izv.radova-ul.Hrv.branitelja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</si>
  <si>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</si>
  <si>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</si>
  <si>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</si>
  <si>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</si>
  <si>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</si>
  <si>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</si>
  <si>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</si>
  <si>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</si>
  <si>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</si>
  <si>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</si>
  <si>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III. PLAN RAZVOJNIH PROGRAMA</t>
  </si>
  <si>
    <t>Plan 2011.</t>
  </si>
  <si>
    <t>Rashodi poslovanja za nefinancijsku imovinu</t>
  </si>
  <si>
    <t>Plan 2013.</t>
  </si>
  <si>
    <t>Plan 2014.</t>
  </si>
  <si>
    <t>Plan 2012.</t>
  </si>
  <si>
    <t>2/1</t>
  </si>
  <si>
    <t>U Planu razvojnih programa, tabele glase:</t>
  </si>
  <si>
    <t>PLANIRANO</t>
  </si>
  <si>
    <t>INDEKS</t>
  </si>
  <si>
    <t>PLAN</t>
  </si>
  <si>
    <t>OPIS</t>
  </si>
  <si>
    <t>Broj konta</t>
  </si>
  <si>
    <t>Naknade - lokalni izbori</t>
  </si>
  <si>
    <t>Naknade - referendum</t>
  </si>
  <si>
    <t>Putni trošak - referendum</t>
  </si>
  <si>
    <t>Putni trošak - lokalni izbori</t>
  </si>
  <si>
    <t>Porez na dobit</t>
  </si>
  <si>
    <t>Tekuće pomoći od ostalih subjekata-HZZ vježbenik</t>
  </si>
  <si>
    <t>Tekuće pomoći od ostalih subjekata-žup.sud</t>
  </si>
  <si>
    <t>I. Opći dio</t>
  </si>
  <si>
    <t xml:space="preserve">          Članak 2.</t>
  </si>
  <si>
    <t>I.Izmjene</t>
  </si>
  <si>
    <t>%</t>
  </si>
  <si>
    <t>I. Izmjene</t>
  </si>
  <si>
    <t>Ostali građ. objekti - vod.mreža Smrdelji</t>
  </si>
  <si>
    <t>Ostala nemat.imovina-proj. dokument. za vodovod Ležajići i Smrdelje</t>
  </si>
  <si>
    <t xml:space="preserve"> </t>
  </si>
  <si>
    <t>Potpore iz proračuna-MRR</t>
  </si>
  <si>
    <t>Potpore iz proračuna-Min.soc.pol.i mladih</t>
  </si>
  <si>
    <t xml:space="preserve">Komunalne usluge - vodni doprinos sanacija odlagališta </t>
  </si>
  <si>
    <t>Rashodi za nabavu neproizvedene dugotrajne imovine</t>
  </si>
  <si>
    <t>Oprema</t>
  </si>
  <si>
    <t>OSTVARENO</t>
  </si>
  <si>
    <t>Izdaci za dane zajmove</t>
  </si>
  <si>
    <t>Dani zajmovi trg.društvima - dugoročni</t>
  </si>
  <si>
    <t>Dani zajmovi trgovačkim društvima</t>
  </si>
  <si>
    <t>Rashodi za financijsku imovinu i otplate zajmova</t>
  </si>
  <si>
    <t xml:space="preserve">                             Članak 1.</t>
  </si>
  <si>
    <t>sastoji se od:</t>
  </si>
  <si>
    <t xml:space="preserve">                                                     Članak 3.</t>
  </si>
  <si>
    <t>II. Posebni dio</t>
  </si>
  <si>
    <t>nositeljima i korisnicima u Posebnom dijelu Proračuna kako slijedi:</t>
  </si>
  <si>
    <t xml:space="preserve">             OPĆINA KISTANJE - OPĆINSKO VIJEĆE</t>
  </si>
  <si>
    <t>POLUGODIŠNJI IZVJEŠTAJ</t>
  </si>
  <si>
    <t xml:space="preserve">    o izvršenju Proračuna Općine Kistanje za razdoblje</t>
  </si>
  <si>
    <t xml:space="preserve">                    siječanj - lipanj 2012. godine</t>
  </si>
  <si>
    <t>Polugodišnji izvještaj o izvršenju Proračuna Općine Kistanje za razdoblje od 1. siječnja do 31. lipnja 2012. godine</t>
  </si>
  <si>
    <t>1.1.</t>
  </si>
  <si>
    <t>1.2.</t>
  </si>
  <si>
    <t>2.1.</t>
  </si>
  <si>
    <t>2.2.</t>
  </si>
  <si>
    <t>2.3.</t>
  </si>
  <si>
    <t>Prijenos sredstava iz prethodnih godina</t>
  </si>
  <si>
    <t>RAZLIKA - VIŠAK/MANJAK</t>
  </si>
  <si>
    <t>3.1.</t>
  </si>
  <si>
    <t>4.1.</t>
  </si>
  <si>
    <t>Polugodišnji izvještaj o izvršenju Proračuna Općine Kistanje za period od siječnja do lipnja 2012. godine objavit će se u "Službenom vjesniku Šibensko-kninske županije".</t>
  </si>
  <si>
    <r>
      <t xml:space="preserve">Rashodi poslovanja i rashodi za nabavu nefinancijske imovine u Proračunu, u ukupnom iznosu od </t>
    </r>
    <r>
      <rPr>
        <b/>
        <sz val="10"/>
        <rFont val="Arial"/>
        <family val="2"/>
      </rPr>
      <t xml:space="preserve">2.328.475 </t>
    </r>
    <r>
      <rPr>
        <sz val="10"/>
        <rFont val="Arial"/>
        <family val="0"/>
      </rPr>
      <t xml:space="preserve">kuna raspoređuju se po </t>
    </r>
  </si>
  <si>
    <t>IZVRŠENJE RAČUNA PRIHODA I PRIMITAKA TE RASHODA I IZDATAKA</t>
  </si>
  <si>
    <t xml:space="preserve">                             OPĆINE KISTANJE</t>
  </si>
  <si>
    <t xml:space="preserve">Ostvareni prihodi i primici te izvršeni rashodi i izdaci za period od siječnja do lipnja 2012. godine prikazuju se u Računu prihoda i primitaka </t>
  </si>
  <si>
    <t>te rashoda i izdataka kako slijedi:</t>
  </si>
  <si>
    <t>Na temelju članka  108. i 109. Zakona o proračunu ("Narodne novine",broj 87/08) i članka 32. Statuta Općine Kistanje ("Narodne</t>
  </si>
  <si>
    <t xml:space="preserve">           PREDSJEDNIK</t>
  </si>
  <si>
    <t xml:space="preserve">           Marko Sladaković</t>
  </si>
  <si>
    <t>novine"broj 8/09 i 15/10),Općinsko vijeće Općine Kistanje, na 26.sjednici, od 14.kolovoza 2012.godine, donosi</t>
  </si>
  <si>
    <t>KLASA:400-06/12-1/7</t>
  </si>
  <si>
    <t>URBROJ:2182/16-01-12-1</t>
  </si>
  <si>
    <t>Kistanje, 14.kolovoza 2012.g.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</si>
</sst>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37" borderId="27" xfId="0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3" fontId="3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5" xfId="0" applyFont="1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2" fontId="3" fillId="37" borderId="2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38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2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37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18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7" borderId="27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7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41" borderId="0" xfId="0" applyNumberFormat="1" applyFont="1" applyFill="1" applyAlignment="1">
      <alignment/>
    </xf>
    <xf numFmtId="3" fontId="5" fillId="41" borderId="10" xfId="0" applyNumberFormat="1" applyFont="1" applyFill="1" applyBorder="1" applyAlignment="1">
      <alignment/>
    </xf>
    <xf numFmtId="3" fontId="5" fillId="41" borderId="29" xfId="0" applyNumberFormat="1" applyFont="1" applyFill="1" applyBorder="1" applyAlignment="1">
      <alignment/>
    </xf>
    <xf numFmtId="3" fontId="5" fillId="37" borderId="2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3" fontId="5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9" fontId="14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16" fontId="15" fillId="34" borderId="13" xfId="51" applyNumberFormat="1" applyFont="1" applyFill="1" applyBorder="1" applyAlignment="1">
      <alignment/>
    </xf>
    <xf numFmtId="9" fontId="15" fillId="34" borderId="13" xfId="51" applyFont="1" applyFill="1" applyBorder="1" applyAlignment="1">
      <alignment/>
    </xf>
    <xf numFmtId="13" fontId="15" fillId="34" borderId="13" xfId="51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3" fontId="16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9" fontId="1" fillId="33" borderId="11" xfId="5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" fontId="1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2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9" fontId="1" fillId="0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3" xfId="0" applyBorder="1" applyAlignment="1">
      <alignment/>
    </xf>
    <xf numFmtId="3" fontId="14" fillId="0" borderId="10" xfId="0" applyNumberFormat="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0" borderId="10" xfId="51" applyFont="1" applyFill="1" applyBorder="1" applyAlignment="1">
      <alignment/>
    </xf>
    <xf numFmtId="9" fontId="3" fillId="35" borderId="18" xfId="51" applyFont="1" applyFill="1" applyBorder="1" applyAlignment="1">
      <alignment/>
    </xf>
    <xf numFmtId="9" fontId="3" fillId="35" borderId="10" xfId="51" applyFont="1" applyFill="1" applyBorder="1" applyAlignment="1">
      <alignment/>
    </xf>
    <xf numFmtId="9" fontId="1" fillId="34" borderId="0" xfId="51" applyFont="1" applyFill="1" applyAlignment="1">
      <alignment/>
    </xf>
    <xf numFmtId="9" fontId="1" fillId="35" borderId="10" xfId="51" applyFont="1" applyFill="1" applyBorder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9" fontId="1" fillId="0" borderId="0" xfId="51" applyNumberFormat="1" applyFont="1" applyFill="1" applyBorder="1" applyAlignment="1">
      <alignment horizontal="right"/>
    </xf>
    <xf numFmtId="9" fontId="5" fillId="34" borderId="0" xfId="0" applyNumberFormat="1" applyFont="1" applyFill="1" applyAlignment="1">
      <alignment horizontal="right"/>
    </xf>
    <xf numFmtId="9" fontId="1" fillId="39" borderId="0" xfId="0" applyNumberFormat="1" applyFont="1" applyFill="1" applyAlignment="1">
      <alignment horizontal="right"/>
    </xf>
    <xf numFmtId="9" fontId="1" fillId="38" borderId="0" xfId="0" applyNumberFormat="1" applyFont="1" applyFill="1" applyAlignment="1">
      <alignment horizontal="right"/>
    </xf>
    <xf numFmtId="9" fontId="1" fillId="36" borderId="0" xfId="0" applyNumberFormat="1" applyFont="1" applyFill="1" applyAlignment="1">
      <alignment horizontal="right"/>
    </xf>
    <xf numFmtId="9" fontId="1" fillId="37" borderId="0" xfId="0" applyNumberFormat="1" applyFont="1" applyFill="1" applyAlignment="1">
      <alignment horizontal="right"/>
    </xf>
    <xf numFmtId="9" fontId="3" fillId="0" borderId="10" xfId="51" applyNumberFormat="1" applyFont="1" applyFill="1" applyBorder="1" applyAlignment="1">
      <alignment horizontal="right"/>
    </xf>
    <xf numFmtId="9" fontId="1" fillId="0" borderId="10" xfId="51" applyNumberFormat="1" applyFont="1" applyFill="1" applyBorder="1" applyAlignment="1">
      <alignment horizontal="right"/>
    </xf>
    <xf numFmtId="9" fontId="1" fillId="0" borderId="14" xfId="51" applyNumberFormat="1" applyFont="1" applyFill="1" applyBorder="1" applyAlignment="1">
      <alignment horizontal="right"/>
    </xf>
    <xf numFmtId="9" fontId="3" fillId="37" borderId="18" xfId="51" applyNumberFormat="1" applyFont="1" applyFill="1" applyBorder="1" applyAlignment="1">
      <alignment horizontal="right"/>
    </xf>
    <xf numFmtId="9" fontId="3" fillId="37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9" fontId="3" fillId="36" borderId="0" xfId="0" applyNumberFormat="1" applyFont="1" applyFill="1" applyAlignment="1">
      <alignment horizontal="right"/>
    </xf>
    <xf numFmtId="9" fontId="3" fillId="38" borderId="28" xfId="51" applyNumberFormat="1" applyFont="1" applyFill="1" applyBorder="1" applyAlignment="1">
      <alignment horizontal="right"/>
    </xf>
    <xf numFmtId="9" fontId="3" fillId="39" borderId="17" xfId="51" applyNumberFormat="1" applyFont="1" applyFill="1" applyBorder="1" applyAlignment="1">
      <alignment horizontal="right"/>
    </xf>
    <xf numFmtId="9" fontId="1" fillId="0" borderId="27" xfId="51" applyNumberFormat="1" applyFont="1" applyFill="1" applyBorder="1" applyAlignment="1">
      <alignment horizontal="right"/>
    </xf>
    <xf numFmtId="9" fontId="3" fillId="37" borderId="29" xfId="51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3" fillId="37" borderId="29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3" fillId="0" borderId="29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9" fontId="3" fillId="38" borderId="28" xfId="0" applyNumberFormat="1" applyFont="1" applyFill="1" applyBorder="1" applyAlignment="1">
      <alignment horizontal="right"/>
    </xf>
    <xf numFmtId="9" fontId="3" fillId="38" borderId="0" xfId="0" applyNumberFormat="1" applyFont="1" applyFill="1" applyAlignment="1">
      <alignment horizontal="right"/>
    </xf>
    <xf numFmtId="9" fontId="1" fillId="0" borderId="18" xfId="0" applyNumberFormat="1" applyFont="1" applyFill="1" applyBorder="1" applyAlignment="1">
      <alignment horizontal="right"/>
    </xf>
    <xf numFmtId="9" fontId="3" fillId="37" borderId="25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3" fillId="39" borderId="17" xfId="0" applyNumberFormat="1" applyFont="1" applyFill="1" applyBorder="1" applyAlignment="1">
      <alignment horizontal="right"/>
    </xf>
    <xf numFmtId="9" fontId="3" fillId="39" borderId="0" xfId="0" applyNumberFormat="1" applyFont="1" applyFill="1" applyAlignment="1">
      <alignment horizontal="right"/>
    </xf>
    <xf numFmtId="9" fontId="5" fillId="37" borderId="0" xfId="0" applyNumberFormat="1" applyFont="1" applyFill="1" applyAlignment="1">
      <alignment horizontal="right"/>
    </xf>
    <xf numFmtId="9" fontId="1" fillId="39" borderId="19" xfId="0" applyNumberFormat="1" applyFont="1" applyFill="1" applyBorder="1" applyAlignment="1">
      <alignment horizontal="right"/>
    </xf>
    <xf numFmtId="9" fontId="3" fillId="36" borderId="20" xfId="0" applyNumberFormat="1" applyFont="1" applyFill="1" applyBorder="1" applyAlignment="1">
      <alignment horizontal="right"/>
    </xf>
    <xf numFmtId="9" fontId="15" fillId="34" borderId="10" xfId="0" applyNumberFormat="1" applyFont="1" applyFill="1" applyBorder="1" applyAlignment="1">
      <alignment horizontal="right"/>
    </xf>
    <xf numFmtId="9" fontId="15" fillId="34" borderId="13" xfId="51" applyNumberFormat="1" applyFont="1" applyFill="1" applyBorder="1" applyAlignment="1">
      <alignment horizontal="right"/>
    </xf>
    <xf numFmtId="9" fontId="15" fillId="33" borderId="10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23" xfId="0" applyNumberFormat="1" applyFont="1" applyBorder="1" applyAlignment="1">
      <alignment horizontal="right" wrapText="1"/>
    </xf>
    <xf numFmtId="9" fontId="1" fillId="0" borderId="23" xfId="0" applyNumberFormat="1" applyFont="1" applyBorder="1" applyAlignment="1">
      <alignment horizontal="right"/>
    </xf>
    <xf numFmtId="9" fontId="13" fillId="0" borderId="23" xfId="0" applyNumberFormat="1" applyFont="1" applyFill="1" applyBorder="1" applyAlignment="1">
      <alignment horizontal="right"/>
    </xf>
    <xf numFmtId="9" fontId="14" fillId="0" borderId="23" xfId="0" applyNumberFormat="1" applyFont="1" applyFill="1" applyBorder="1" applyAlignment="1">
      <alignment horizontal="right"/>
    </xf>
    <xf numFmtId="9" fontId="3" fillId="37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18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Fill="1" applyAlignment="1">
      <alignment/>
    </xf>
    <xf numFmtId="3" fontId="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9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2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93"/>
  <sheetViews>
    <sheetView tabSelected="1" workbookViewId="0" topLeftCell="G125">
      <selection activeCell="G2" sqref="G2"/>
    </sheetView>
  </sheetViews>
  <sheetFormatPr defaultColWidth="9.140625" defaultRowHeight="12.75"/>
  <cols>
    <col min="1" max="1" width="12.57421875" style="0" hidden="1" customWidth="1"/>
    <col min="2" max="2" width="8.140625" style="0" hidden="1" customWidth="1"/>
    <col min="3" max="3" width="10.57421875" style="0" hidden="1" customWidth="1"/>
    <col min="4" max="5" width="13.140625" style="0" hidden="1" customWidth="1"/>
    <col min="6" max="6" width="13.57421875" style="0" hidden="1" customWidth="1"/>
    <col min="7" max="7" width="16.7109375" style="0" customWidth="1"/>
    <col min="8" max="8" width="10.00390625" style="0" customWidth="1"/>
    <col min="9" max="9" width="5.28125" style="0" customWidth="1"/>
    <col min="10" max="10" width="25.8515625" style="0" customWidth="1"/>
    <col min="11" max="11" width="9.28125" style="0" hidden="1" customWidth="1"/>
    <col min="12" max="12" width="0" style="0" hidden="1" customWidth="1"/>
    <col min="13" max="13" width="9.421875" style="107" hidden="1" customWidth="1"/>
    <col min="14" max="14" width="11.57421875" style="79" hidden="1" customWidth="1"/>
    <col min="15" max="15" width="11.140625" style="280" customWidth="1"/>
    <col min="16" max="16" width="13.140625" style="118" customWidth="1"/>
    <col min="17" max="17" width="10.57421875" style="23" customWidth="1"/>
  </cols>
  <sheetData>
    <row r="2" spans="15:16" ht="15">
      <c r="O2" s="461"/>
      <c r="P2" s="462"/>
    </row>
    <row r="3" spans="7:22" ht="12.75">
      <c r="G3" s="1" t="s">
        <v>603</v>
      </c>
      <c r="I3" s="1"/>
      <c r="K3" s="1"/>
      <c r="M3"/>
      <c r="N3"/>
      <c r="O3"/>
      <c r="P3"/>
      <c r="Q3"/>
      <c r="U3" s="424"/>
      <c r="V3" s="45"/>
    </row>
    <row r="4" spans="7:22" ht="12.75">
      <c r="G4" s="1" t="s">
        <v>606</v>
      </c>
      <c r="I4" s="1"/>
      <c r="K4" s="1"/>
      <c r="M4"/>
      <c r="N4"/>
      <c r="O4"/>
      <c r="P4"/>
      <c r="Q4"/>
      <c r="U4" s="424"/>
      <c r="V4" s="45"/>
    </row>
    <row r="5" spans="13:16" ht="15">
      <c r="M5" s="84"/>
      <c r="N5" s="78"/>
      <c r="O5" s="275"/>
      <c r="P5" s="23"/>
    </row>
    <row r="6" spans="1:17" ht="15.75">
      <c r="A6" s="464" t="s">
        <v>584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</row>
    <row r="7" spans="1:17" ht="15.75">
      <c r="A7" s="88"/>
      <c r="B7" s="88"/>
      <c r="C7" s="88"/>
      <c r="D7" s="88"/>
      <c r="E7" s="88"/>
      <c r="F7" s="88"/>
      <c r="G7" s="88"/>
      <c r="H7" s="425" t="s">
        <v>585</v>
      </c>
      <c r="I7" s="425"/>
      <c r="J7" s="434"/>
      <c r="K7" s="434"/>
      <c r="L7" s="434"/>
      <c r="M7" s="435"/>
      <c r="N7" s="436"/>
      <c r="O7" s="436"/>
      <c r="P7" s="115"/>
      <c r="Q7" s="115"/>
    </row>
    <row r="8" spans="1:17" s="45" customFormat="1" ht="15.75">
      <c r="A8" s="90" t="s">
        <v>460</v>
      </c>
      <c r="B8" s="90"/>
      <c r="C8" s="90"/>
      <c r="D8" s="90"/>
      <c r="E8" s="90" t="s">
        <v>461</v>
      </c>
      <c r="F8" s="90"/>
      <c r="G8" s="90"/>
      <c r="H8" s="425" t="s">
        <v>586</v>
      </c>
      <c r="I8" s="425"/>
      <c r="J8" s="434"/>
      <c r="K8" s="434"/>
      <c r="L8" s="434"/>
      <c r="M8" s="435"/>
      <c r="N8" s="436"/>
      <c r="O8" s="436"/>
      <c r="P8" s="116"/>
      <c r="Q8" s="116"/>
    </row>
    <row r="9" spans="1:24" s="45" customFormat="1" ht="15.75">
      <c r="A9" s="90"/>
      <c r="B9" s="90"/>
      <c r="C9" s="90"/>
      <c r="D9" s="90"/>
      <c r="E9" s="90"/>
      <c r="F9" s="90"/>
      <c r="G9" s="288" t="s">
        <v>560</v>
      </c>
      <c r="I9" s="290"/>
      <c r="J9" s="290"/>
      <c r="K9" s="290"/>
      <c r="L9" s="290"/>
      <c r="M9" s="290"/>
      <c r="N9" s="290"/>
      <c r="O9"/>
      <c r="P9" s="425"/>
      <c r="Q9" s="426"/>
      <c r="R9"/>
      <c r="S9"/>
      <c r="T9"/>
      <c r="U9" s="427"/>
      <c r="V9" s="286"/>
      <c r="W9" s="286"/>
      <c r="X9"/>
    </row>
    <row r="10" spans="1:24" s="45" customFormat="1" ht="12.75">
      <c r="A10" s="90"/>
      <c r="B10" s="90"/>
      <c r="C10" s="90"/>
      <c r="D10" s="90"/>
      <c r="E10" s="90"/>
      <c r="F10" s="90"/>
      <c r="G10" s="288"/>
      <c r="I10" s="290"/>
      <c r="J10" s="288" t="s">
        <v>578</v>
      </c>
      <c r="K10" s="288" t="s">
        <v>578</v>
      </c>
      <c r="L10" s="288" t="s">
        <v>578</v>
      </c>
      <c r="M10" s="288" t="s">
        <v>578</v>
      </c>
      <c r="N10" s="288" t="s">
        <v>578</v>
      </c>
      <c r="O10" s="288"/>
      <c r="P10" s="288"/>
      <c r="Q10" s="288"/>
      <c r="S10"/>
      <c r="T10"/>
      <c r="U10" s="427"/>
      <c r="V10" s="286"/>
      <c r="W10" s="286"/>
      <c r="X10"/>
    </row>
    <row r="11" spans="7:23" ht="15.75">
      <c r="G11" s="288" t="s">
        <v>587</v>
      </c>
      <c r="I11" s="290"/>
      <c r="J11" s="290"/>
      <c r="K11" s="290"/>
      <c r="L11" s="290"/>
      <c r="M11" s="290"/>
      <c r="N11" s="290"/>
      <c r="O11"/>
      <c r="P11" s="425"/>
      <c r="Q11" s="288"/>
      <c r="U11" s="427"/>
      <c r="V11" s="286"/>
      <c r="W11" s="286"/>
    </row>
    <row r="12" spans="1:23" ht="12.75" customHeight="1">
      <c r="A12" s="117"/>
      <c r="B12" s="35"/>
      <c r="C12" s="35"/>
      <c r="D12" s="35"/>
      <c r="E12" s="35"/>
      <c r="F12" s="35"/>
      <c r="G12" s="288" t="s">
        <v>579</v>
      </c>
      <c r="I12" s="290"/>
      <c r="J12" s="290"/>
      <c r="K12" s="290"/>
      <c r="L12" s="290"/>
      <c r="M12" s="290"/>
      <c r="N12" s="290"/>
      <c r="O12"/>
      <c r="P12" s="425"/>
      <c r="Q12" s="288"/>
      <c r="U12" s="427"/>
      <c r="V12" s="286"/>
      <c r="W12" s="286"/>
    </row>
    <row r="13" spans="1:17" ht="13.5" thickBot="1">
      <c r="A13" s="117"/>
      <c r="B13" s="35"/>
      <c r="C13" s="35"/>
      <c r="D13" s="35"/>
      <c r="E13" s="35"/>
      <c r="F13" s="35"/>
      <c r="G13" s="35"/>
      <c r="H13" s="359"/>
      <c r="I13" s="35"/>
      <c r="J13" s="35"/>
      <c r="K13" s="35"/>
      <c r="L13" s="35"/>
      <c r="M13" s="35"/>
      <c r="N13" s="340"/>
      <c r="O13" s="341"/>
      <c r="P13" s="340"/>
      <c r="Q13" s="342"/>
    </row>
    <row r="14" spans="1:17" ht="16.5" thickBot="1">
      <c r="A14" s="354" t="s">
        <v>551</v>
      </c>
      <c r="B14" s="355"/>
      <c r="C14" s="355"/>
      <c r="D14" s="355"/>
      <c r="E14" s="355"/>
      <c r="F14" s="355"/>
      <c r="G14" s="356"/>
      <c r="H14" s="466" t="s">
        <v>551</v>
      </c>
      <c r="I14" s="467"/>
      <c r="J14" s="468"/>
      <c r="K14" s="350"/>
      <c r="L14" s="350"/>
      <c r="M14" s="350"/>
      <c r="N14" s="351"/>
      <c r="O14" s="351" t="s">
        <v>550</v>
      </c>
      <c r="P14" s="353" t="s">
        <v>573</v>
      </c>
      <c r="Q14" s="352" t="s">
        <v>549</v>
      </c>
    </row>
    <row r="15" spans="1:17" ht="12.75">
      <c r="A15" s="4"/>
      <c r="B15" s="4"/>
      <c r="C15" s="4"/>
      <c r="D15" s="4"/>
      <c r="E15" s="4"/>
      <c r="F15" s="4"/>
      <c r="G15" s="4"/>
      <c r="H15" s="343" t="s">
        <v>1</v>
      </c>
      <c r="I15" s="343"/>
      <c r="J15" s="343"/>
      <c r="K15" s="343"/>
      <c r="L15" s="343"/>
      <c r="M15" s="343"/>
      <c r="N15" s="344"/>
      <c r="O15" s="345"/>
      <c r="P15" s="345"/>
      <c r="Q15" s="346"/>
    </row>
    <row r="16" spans="1:17" s="23" customFormat="1" ht="12.75">
      <c r="A16" s="20"/>
      <c r="B16" s="20"/>
      <c r="C16" s="20"/>
      <c r="D16" s="20"/>
      <c r="E16" s="20"/>
      <c r="F16" s="20"/>
      <c r="G16" s="20"/>
      <c r="H16" s="108" t="s">
        <v>349</v>
      </c>
      <c r="I16" s="73"/>
      <c r="J16" s="74"/>
      <c r="K16" s="81">
        <f>K17+K18</f>
        <v>5630125</v>
      </c>
      <c r="L16" s="81">
        <v>8310747</v>
      </c>
      <c r="M16" s="81">
        <f>M17+M18</f>
        <v>5955094</v>
      </c>
      <c r="N16" s="81">
        <f>N17+N18</f>
        <v>7710100</v>
      </c>
      <c r="O16" s="102">
        <f>O17+O18</f>
        <v>5060100</v>
      </c>
      <c r="P16" s="81">
        <f>P17+P18</f>
        <v>2661500</v>
      </c>
      <c r="Q16" s="367">
        <f aca="true" t="shared" si="0" ref="Q16:Q22">P16/O16</f>
        <v>0.5259777474753463</v>
      </c>
    </row>
    <row r="17" spans="1:17" ht="12.75">
      <c r="A17" s="1"/>
      <c r="B17" s="1"/>
      <c r="C17" s="1"/>
      <c r="D17" s="1"/>
      <c r="E17" s="1"/>
      <c r="F17" s="1"/>
      <c r="G17" s="438" t="s">
        <v>588</v>
      </c>
      <c r="H17" s="24" t="s">
        <v>5</v>
      </c>
      <c r="I17" s="31"/>
      <c r="J17" s="30"/>
      <c r="K17" s="25">
        <v>5599625</v>
      </c>
      <c r="L17" s="25">
        <v>8260747</v>
      </c>
      <c r="M17" s="25">
        <f>M48</f>
        <v>5953594</v>
      </c>
      <c r="N17" s="25">
        <f>N48</f>
        <v>7710100</v>
      </c>
      <c r="O17" s="102">
        <f>O48</f>
        <v>5030100</v>
      </c>
      <c r="P17" s="29">
        <f>P48</f>
        <v>2661107</v>
      </c>
      <c r="Q17" s="368">
        <f t="shared" si="0"/>
        <v>0.5290365996699867</v>
      </c>
    </row>
    <row r="18" spans="1:17" ht="12.75">
      <c r="A18" s="1"/>
      <c r="B18" s="1"/>
      <c r="C18" s="1"/>
      <c r="D18" s="1"/>
      <c r="E18" s="1"/>
      <c r="F18" s="1"/>
      <c r="G18" s="438" t="s">
        <v>589</v>
      </c>
      <c r="H18" s="24" t="s">
        <v>6</v>
      </c>
      <c r="I18" s="24"/>
      <c r="J18" s="24"/>
      <c r="K18" s="25">
        <v>30500</v>
      </c>
      <c r="L18" s="25">
        <v>50000</v>
      </c>
      <c r="M18" s="25">
        <f>M80</f>
        <v>1500</v>
      </c>
      <c r="N18" s="25">
        <v>0</v>
      </c>
      <c r="O18" s="102">
        <f>O80</f>
        <v>30000</v>
      </c>
      <c r="P18" s="29">
        <f>P80</f>
        <v>393</v>
      </c>
      <c r="Q18" s="368">
        <f t="shared" si="0"/>
        <v>0.0131</v>
      </c>
    </row>
    <row r="19" spans="1:17" ht="12.75">
      <c r="A19" s="1"/>
      <c r="B19" s="1"/>
      <c r="C19" s="1"/>
      <c r="D19" s="1"/>
      <c r="E19" s="1"/>
      <c r="F19" s="1"/>
      <c r="G19" s="438" t="s">
        <v>590</v>
      </c>
      <c r="H19" s="31" t="s">
        <v>7</v>
      </c>
      <c r="I19" s="93"/>
      <c r="J19" s="30"/>
      <c r="K19" s="25">
        <v>4019188</v>
      </c>
      <c r="L19" s="25">
        <v>4121100</v>
      </c>
      <c r="M19" s="25">
        <f>M85</f>
        <v>4750457</v>
      </c>
      <c r="N19" s="25">
        <f>N85</f>
        <v>4877842</v>
      </c>
      <c r="O19" s="102">
        <f>O85</f>
        <v>4178110</v>
      </c>
      <c r="P19" s="29">
        <f>P85</f>
        <v>2140493.49</v>
      </c>
      <c r="Q19" s="368">
        <f t="shared" si="0"/>
        <v>0.5123114255010041</v>
      </c>
    </row>
    <row r="20" spans="1:17" ht="12.75">
      <c r="A20" s="1"/>
      <c r="B20" s="1"/>
      <c r="C20" s="1"/>
      <c r="D20" s="1"/>
      <c r="E20" s="1"/>
      <c r="F20" s="1"/>
      <c r="G20" s="438" t="s">
        <v>591</v>
      </c>
      <c r="H20" s="24" t="s">
        <v>8</v>
      </c>
      <c r="I20" s="24"/>
      <c r="J20" s="24"/>
      <c r="K20" s="25">
        <v>1389180</v>
      </c>
      <c r="L20" s="25">
        <v>4000448</v>
      </c>
      <c r="M20" s="25">
        <f>M111</f>
        <v>1990591</v>
      </c>
      <c r="N20" s="25">
        <f>N111</f>
        <v>3308000</v>
      </c>
      <c r="O20" s="102">
        <f>O111</f>
        <v>1326000</v>
      </c>
      <c r="P20" s="29">
        <f>P111</f>
        <v>186282</v>
      </c>
      <c r="Q20" s="368">
        <f t="shared" si="0"/>
        <v>0.1404841628959276</v>
      </c>
    </row>
    <row r="21" spans="1:17" ht="12.75">
      <c r="A21" s="1"/>
      <c r="B21" s="1"/>
      <c r="C21" s="1"/>
      <c r="D21" s="1"/>
      <c r="E21" s="1"/>
      <c r="F21" s="1"/>
      <c r="G21" s="438" t="s">
        <v>592</v>
      </c>
      <c r="H21" s="24" t="s">
        <v>577</v>
      </c>
      <c r="I21" s="31"/>
      <c r="J21" s="30"/>
      <c r="K21" s="25"/>
      <c r="L21" s="25"/>
      <c r="M21" s="25"/>
      <c r="N21" s="25"/>
      <c r="O21" s="102">
        <f>O126</f>
        <v>0</v>
      </c>
      <c r="P21" s="29">
        <f>P126</f>
        <v>1700</v>
      </c>
      <c r="Q21" s="368" t="e">
        <f t="shared" si="0"/>
        <v>#DIV/0!</v>
      </c>
    </row>
    <row r="22" spans="1:17" ht="12.75">
      <c r="A22" s="1"/>
      <c r="B22" s="1"/>
      <c r="C22" s="1"/>
      <c r="D22" s="1"/>
      <c r="E22" s="1"/>
      <c r="F22" s="1"/>
      <c r="G22" s="438"/>
      <c r="H22" s="68" t="s">
        <v>359</v>
      </c>
      <c r="I22" s="109"/>
      <c r="J22" s="110"/>
      <c r="K22" s="82">
        <f>K19+K20</f>
        <v>5408368</v>
      </c>
      <c r="L22" s="82">
        <v>8121548</v>
      </c>
      <c r="M22" s="82">
        <f>M19+M20</f>
        <v>6741048</v>
      </c>
      <c r="N22" s="82">
        <f>N19+N20</f>
        <v>8185842</v>
      </c>
      <c r="O22" s="105">
        <f>O19+O20</f>
        <v>5504110</v>
      </c>
      <c r="P22" s="81">
        <f>P19+P20+P21</f>
        <v>2328475.49</v>
      </c>
      <c r="Q22" s="368">
        <f t="shared" si="0"/>
        <v>0.4230430514651779</v>
      </c>
    </row>
    <row r="23" spans="1:17" ht="12.75">
      <c r="A23" s="1"/>
      <c r="B23" s="1"/>
      <c r="C23" s="1"/>
      <c r="D23" s="1"/>
      <c r="E23" s="1"/>
      <c r="F23" s="1"/>
      <c r="G23" s="438" t="s">
        <v>595</v>
      </c>
      <c r="H23" s="437" t="s">
        <v>593</v>
      </c>
      <c r="I23" s="109"/>
      <c r="J23" s="110"/>
      <c r="K23" s="82"/>
      <c r="L23" s="82"/>
      <c r="M23" s="82"/>
      <c r="N23" s="82"/>
      <c r="O23" s="105"/>
      <c r="P23" s="81"/>
      <c r="Q23" s="368"/>
    </row>
    <row r="24" spans="1:17" ht="12.75">
      <c r="A24" s="1"/>
      <c r="B24" s="1"/>
      <c r="C24" s="1"/>
      <c r="D24" s="1"/>
      <c r="E24" s="1"/>
      <c r="F24" s="1"/>
      <c r="G24" s="438" t="s">
        <v>596</v>
      </c>
      <c r="H24" s="24" t="s">
        <v>594</v>
      </c>
      <c r="I24" s="31"/>
      <c r="J24" s="30"/>
      <c r="K24" s="25"/>
      <c r="L24" s="25"/>
      <c r="M24" s="25"/>
      <c r="N24" s="25"/>
      <c r="O24" s="103">
        <f>O16-O22</f>
        <v>-444010</v>
      </c>
      <c r="P24" s="103">
        <f>P16-P22</f>
        <v>333024.5099999998</v>
      </c>
      <c r="Q24" s="368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20"/>
      <c r="P25" s="21"/>
    </row>
    <row r="26" spans="1:17" ht="12.75">
      <c r="A26" s="4"/>
      <c r="B26" s="4"/>
      <c r="C26" s="4"/>
      <c r="D26" s="4"/>
      <c r="E26" s="4"/>
      <c r="F26" s="4"/>
      <c r="G26" s="4"/>
      <c r="H26" s="39" t="s">
        <v>9</v>
      </c>
      <c r="I26" s="39"/>
      <c r="J26" s="39"/>
      <c r="K26" s="42"/>
      <c r="L26" s="42"/>
      <c r="M26" s="42"/>
      <c r="N26" s="42"/>
      <c r="O26" s="276"/>
      <c r="P26" s="42"/>
      <c r="Q26" s="11"/>
    </row>
    <row r="27" spans="1:17" ht="12.75">
      <c r="A27" s="1"/>
      <c r="B27" s="1"/>
      <c r="C27" s="1"/>
      <c r="D27" s="1"/>
      <c r="E27" s="1"/>
      <c r="F27" s="1"/>
      <c r="G27" s="1"/>
      <c r="H27" s="24" t="s">
        <v>10</v>
      </c>
      <c r="I27" s="24"/>
      <c r="J27" s="24"/>
      <c r="K27" s="25">
        <v>0</v>
      </c>
      <c r="L27" s="25">
        <v>0</v>
      </c>
      <c r="M27" s="25">
        <v>0</v>
      </c>
      <c r="N27" s="25">
        <v>0</v>
      </c>
      <c r="O27" s="102">
        <v>0</v>
      </c>
      <c r="P27" s="29">
        <v>0</v>
      </c>
      <c r="Q27" s="29">
        <v>0</v>
      </c>
    </row>
    <row r="28" spans="1:17" ht="12.75">
      <c r="A28" s="1"/>
      <c r="B28" s="1"/>
      <c r="C28" s="1"/>
      <c r="D28" s="1"/>
      <c r="E28" s="1"/>
      <c r="F28" s="1"/>
      <c r="G28" s="1"/>
      <c r="H28" s="24" t="s">
        <v>65</v>
      </c>
      <c r="I28" s="24"/>
      <c r="J28" s="24"/>
      <c r="K28" s="25">
        <v>0</v>
      </c>
      <c r="L28" s="25">
        <v>0</v>
      </c>
      <c r="M28" s="25">
        <v>0</v>
      </c>
      <c r="N28" s="25">
        <v>0</v>
      </c>
      <c r="O28" s="102">
        <v>0</v>
      </c>
      <c r="P28" s="29">
        <v>0</v>
      </c>
      <c r="Q28" s="29">
        <v>0</v>
      </c>
    </row>
    <row r="29" spans="1:17" ht="12.75">
      <c r="A29" s="1"/>
      <c r="B29" s="1"/>
      <c r="C29" s="1"/>
      <c r="D29" s="1"/>
      <c r="E29" s="1"/>
      <c r="F29" s="1"/>
      <c r="G29" s="1"/>
      <c r="H29" s="24" t="s">
        <v>11</v>
      </c>
      <c r="I29" s="24"/>
      <c r="J29" s="24"/>
      <c r="K29" s="25">
        <v>0</v>
      </c>
      <c r="L29" s="25">
        <v>0</v>
      </c>
      <c r="M29" s="25">
        <v>0</v>
      </c>
      <c r="N29" s="25">
        <v>0</v>
      </c>
      <c r="O29" s="102">
        <v>0</v>
      </c>
      <c r="P29" s="29">
        <v>0</v>
      </c>
      <c r="Q29" s="29">
        <v>0</v>
      </c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20"/>
      <c r="P30" s="21"/>
    </row>
    <row r="31" spans="1:17" ht="12.75">
      <c r="A31" s="4"/>
      <c r="B31" s="4"/>
      <c r="C31" s="4"/>
      <c r="D31" s="4"/>
      <c r="E31" s="4"/>
      <c r="F31" s="4"/>
      <c r="G31" s="4"/>
      <c r="H31" s="39" t="s">
        <v>12</v>
      </c>
      <c r="I31" s="39"/>
      <c r="J31" s="39"/>
      <c r="K31" s="42"/>
      <c r="L31" s="42"/>
      <c r="M31" s="42"/>
      <c r="N31" s="42"/>
      <c r="O31" s="276"/>
      <c r="P31" s="42"/>
      <c r="Q31" s="11"/>
    </row>
    <row r="32" spans="1:17" ht="12.75">
      <c r="A32" s="1"/>
      <c r="B32" s="1"/>
      <c r="C32" s="1"/>
      <c r="D32" s="1"/>
      <c r="E32" s="1"/>
      <c r="F32" s="1"/>
      <c r="G32" s="1"/>
      <c r="H32" s="31" t="s">
        <v>13</v>
      </c>
      <c r="I32" s="93"/>
      <c r="J32" s="30"/>
      <c r="K32" s="25">
        <v>991345</v>
      </c>
      <c r="L32" s="25">
        <v>0</v>
      </c>
      <c r="M32" s="25">
        <v>785954</v>
      </c>
      <c r="N32" s="25">
        <v>475742</v>
      </c>
      <c r="O32" s="102">
        <v>444010</v>
      </c>
      <c r="P32" s="29">
        <v>0</v>
      </c>
      <c r="Q32" s="29">
        <v>0</v>
      </c>
    </row>
    <row r="33" spans="1:17" ht="12.75">
      <c r="A33" s="1"/>
      <c r="B33" s="1"/>
      <c r="C33" s="1"/>
      <c r="D33" s="1"/>
      <c r="E33" s="1"/>
      <c r="F33" s="1"/>
      <c r="G33" s="1"/>
      <c r="H33" s="32"/>
      <c r="I33" s="32"/>
      <c r="J33" s="32"/>
      <c r="K33" s="33"/>
      <c r="L33" s="33"/>
      <c r="M33" s="33"/>
      <c r="N33" s="33"/>
      <c r="O33" s="94"/>
      <c r="P33" s="36"/>
      <c r="Q33" s="36"/>
    </row>
    <row r="34" spans="1:17" ht="12.75">
      <c r="A34" s="4"/>
      <c r="B34" s="4"/>
      <c r="C34" s="4"/>
      <c r="D34" s="4"/>
      <c r="E34" s="4"/>
      <c r="F34" s="4"/>
      <c r="G34" s="4"/>
      <c r="H34" s="39" t="s">
        <v>462</v>
      </c>
      <c r="I34" s="39"/>
      <c r="J34" s="39"/>
      <c r="K34" s="42"/>
      <c r="L34" s="42"/>
      <c r="M34" s="42"/>
      <c r="N34" s="42"/>
      <c r="O34" s="276"/>
      <c r="P34" s="42"/>
      <c r="Q34" s="11"/>
    </row>
    <row r="35" spans="1:17" ht="12.75">
      <c r="A35" s="1"/>
      <c r="B35" s="1"/>
      <c r="C35" s="1"/>
      <c r="D35" s="1"/>
      <c r="E35" s="1"/>
      <c r="F35" s="1"/>
      <c r="G35" s="1"/>
      <c r="H35" s="24" t="s">
        <v>463</v>
      </c>
      <c r="I35" s="31"/>
      <c r="J35" s="30"/>
      <c r="K35" s="25">
        <f aca="true" t="shared" si="1" ref="K35:P35">K16</f>
        <v>5630125</v>
      </c>
      <c r="L35" s="25">
        <f t="shared" si="1"/>
        <v>8310747</v>
      </c>
      <c r="M35" s="25">
        <f t="shared" si="1"/>
        <v>5955094</v>
      </c>
      <c r="N35" s="25">
        <f t="shared" si="1"/>
        <v>7710100</v>
      </c>
      <c r="O35" s="283">
        <f t="shared" si="1"/>
        <v>5060100</v>
      </c>
      <c r="P35" s="29">
        <f t="shared" si="1"/>
        <v>2661500</v>
      </c>
      <c r="Q35" s="29">
        <f>P35/O35</f>
        <v>0.5259777474753463</v>
      </c>
    </row>
    <row r="36" spans="1:17" ht="12.75">
      <c r="A36" s="1"/>
      <c r="B36" s="1"/>
      <c r="C36" s="1"/>
      <c r="D36" s="1"/>
      <c r="E36" s="1"/>
      <c r="F36" s="1"/>
      <c r="G36" s="1"/>
      <c r="H36" s="31" t="s">
        <v>464</v>
      </c>
      <c r="I36" s="93"/>
      <c r="J36" s="93"/>
      <c r="K36" s="25">
        <f aca="true" t="shared" si="2" ref="K36:P36">K22</f>
        <v>5408368</v>
      </c>
      <c r="L36" s="25">
        <f t="shared" si="2"/>
        <v>8121548</v>
      </c>
      <c r="M36" s="25">
        <f t="shared" si="2"/>
        <v>6741048</v>
      </c>
      <c r="N36" s="25">
        <f t="shared" si="2"/>
        <v>8185842</v>
      </c>
      <c r="O36" s="283">
        <f t="shared" si="2"/>
        <v>5504110</v>
      </c>
      <c r="P36" s="29">
        <f t="shared" si="2"/>
        <v>2328475.49</v>
      </c>
      <c r="Q36" s="29">
        <f>P36/O36</f>
        <v>0.4230430514651779</v>
      </c>
    </row>
    <row r="37" spans="1:17" s="23" customFormat="1" ht="12.75">
      <c r="A37" s="20"/>
      <c r="B37" s="20"/>
      <c r="C37" s="20"/>
      <c r="D37" s="20"/>
      <c r="E37" s="20"/>
      <c r="F37" s="20"/>
      <c r="G37" s="20"/>
      <c r="H37" s="91" t="s">
        <v>465</v>
      </c>
      <c r="I37" s="92"/>
      <c r="J37" s="92"/>
      <c r="K37" s="59">
        <f aca="true" t="shared" si="3" ref="K37:P37">K35+K32-K36</f>
        <v>1213102</v>
      </c>
      <c r="L37" s="59">
        <f t="shared" si="3"/>
        <v>189199</v>
      </c>
      <c r="M37" s="59">
        <f t="shared" si="3"/>
        <v>0</v>
      </c>
      <c r="N37" s="59">
        <f t="shared" si="3"/>
        <v>0</v>
      </c>
      <c r="O37" s="439">
        <f t="shared" si="3"/>
        <v>0</v>
      </c>
      <c r="P37" s="111">
        <f t="shared" si="3"/>
        <v>333024.5099999998</v>
      </c>
      <c r="Q37" s="29" t="e">
        <f>P37/O37</f>
        <v>#DIV/0!</v>
      </c>
    </row>
    <row r="38" spans="1:17" s="23" customFormat="1" ht="12.75">
      <c r="A38" s="20"/>
      <c r="B38" s="20"/>
      <c r="C38" s="20"/>
      <c r="D38" s="20"/>
      <c r="E38" s="20"/>
      <c r="F38" s="20"/>
      <c r="G38" s="20"/>
      <c r="H38" s="35"/>
      <c r="I38" s="35"/>
      <c r="J38" s="35"/>
      <c r="K38" s="36"/>
      <c r="L38" s="36"/>
      <c r="M38" s="36"/>
      <c r="N38" s="36"/>
      <c r="O38" s="94"/>
      <c r="P38" s="36"/>
      <c r="Q38" s="117"/>
    </row>
    <row r="39" spans="1:23" s="23" customFormat="1" ht="12.75">
      <c r="A39" s="20"/>
      <c r="B39" s="20"/>
      <c r="C39" s="20"/>
      <c r="D39" s="20"/>
      <c r="E39" s="20"/>
      <c r="F39" s="20"/>
      <c r="G39" s="20"/>
      <c r="H39" s="359"/>
      <c r="I39" s="359"/>
      <c r="J39" s="337" t="s">
        <v>561</v>
      </c>
      <c r="K39" s="360"/>
      <c r="L39" s="251"/>
      <c r="M39" s="361"/>
      <c r="N39" s="361"/>
      <c r="O39" s="251"/>
      <c r="P39" s="361"/>
      <c r="Q39" s="362"/>
      <c r="W39" s="23" t="s">
        <v>567</v>
      </c>
    </row>
    <row r="40" spans="1:17" ht="12.75">
      <c r="A40" s="1" t="s">
        <v>466</v>
      </c>
      <c r="B40" s="1"/>
      <c r="C40" s="1"/>
      <c r="D40" s="1"/>
      <c r="E40" s="1"/>
      <c r="F40" s="1"/>
      <c r="G40" s="1"/>
      <c r="H40" s="107"/>
      <c r="I40" s="107"/>
      <c r="J40" s="107"/>
      <c r="K40" s="107"/>
      <c r="L40" s="107"/>
      <c r="N40" s="107"/>
      <c r="O40" s="258"/>
      <c r="P40" s="363"/>
      <c r="Q40" s="364"/>
    </row>
    <row r="41" spans="1:17" ht="13.5" customHeight="1">
      <c r="A41" s="1"/>
      <c r="B41" s="1"/>
      <c r="C41" s="1"/>
      <c r="D41" s="1"/>
      <c r="E41" s="1"/>
      <c r="F41" s="1"/>
      <c r="G41" s="1" t="s">
        <v>601</v>
      </c>
      <c r="H41" s="107"/>
      <c r="I41" s="107"/>
      <c r="J41" s="107"/>
      <c r="K41" s="107"/>
      <c r="L41" s="107"/>
      <c r="N41" s="107"/>
      <c r="O41" s="258"/>
      <c r="P41" s="363"/>
      <c r="Q41" s="364"/>
    </row>
    <row r="42" spans="1:17" ht="12.75">
      <c r="A42" s="1"/>
      <c r="B42" s="1"/>
      <c r="C42" s="1"/>
      <c r="D42" s="1"/>
      <c r="E42" s="1"/>
      <c r="F42" s="1"/>
      <c r="G42" s="1" t="s">
        <v>602</v>
      </c>
      <c r="H42" s="107"/>
      <c r="I42" s="107"/>
      <c r="J42" s="107"/>
      <c r="K42" s="107"/>
      <c r="L42" s="241"/>
      <c r="N42" s="107"/>
      <c r="O42" s="258"/>
      <c r="P42" s="363"/>
      <c r="Q42" s="364"/>
    </row>
    <row r="43" spans="1:17" ht="18.75" customHeight="1">
      <c r="A43" s="1"/>
      <c r="B43" s="1"/>
      <c r="C43" s="1"/>
      <c r="D43" s="1"/>
      <c r="E43" s="1"/>
      <c r="F43" s="1"/>
      <c r="G43" s="1"/>
      <c r="H43" s="107"/>
      <c r="I43" s="338" t="s">
        <v>599</v>
      </c>
      <c r="J43" s="338"/>
      <c r="K43" s="107"/>
      <c r="L43" s="241"/>
      <c r="N43" s="107"/>
      <c r="O43" s="258"/>
      <c r="P43" s="363"/>
      <c r="Q43" s="364"/>
    </row>
    <row r="44" spans="1:17" ht="12.75">
      <c r="A44" t="s">
        <v>509</v>
      </c>
      <c r="B44" s="1"/>
      <c r="C44" s="1"/>
      <c r="D44" s="1"/>
      <c r="E44" s="1"/>
      <c r="F44" s="1"/>
      <c r="G44" s="1"/>
      <c r="H44" s="107"/>
      <c r="I44" s="107"/>
      <c r="J44" s="338" t="s">
        <v>600</v>
      </c>
      <c r="K44" s="107"/>
      <c r="L44" s="107"/>
      <c r="N44" s="107"/>
      <c r="O44" s="258"/>
      <c r="P44" s="363"/>
      <c r="Q44" s="364"/>
    </row>
    <row r="45" spans="1:17" ht="12.75">
      <c r="A45" t="s">
        <v>467</v>
      </c>
      <c r="B45" s="1"/>
      <c r="C45" s="1"/>
      <c r="D45" s="1"/>
      <c r="E45" s="1"/>
      <c r="F45" s="1"/>
      <c r="G45" s="1"/>
      <c r="H45" s="107"/>
      <c r="I45" s="107"/>
      <c r="J45" s="107"/>
      <c r="K45" s="107"/>
      <c r="L45" s="107"/>
      <c r="N45" s="107"/>
      <c r="O45" s="258"/>
      <c r="P45" s="363"/>
      <c r="Q45" s="364"/>
    </row>
    <row r="46" spans="2:17" ht="13.5" thickBot="1">
      <c r="B46" s="1"/>
      <c r="C46" s="1"/>
      <c r="D46" s="1"/>
      <c r="E46" s="1"/>
      <c r="F46" s="1"/>
      <c r="G46" s="1"/>
      <c r="H46" s="107"/>
      <c r="I46" s="107"/>
      <c r="J46" s="107"/>
      <c r="K46" s="107"/>
      <c r="L46" s="107"/>
      <c r="N46" s="107"/>
      <c r="O46" s="258"/>
      <c r="P46" s="363"/>
      <c r="Q46" s="364"/>
    </row>
    <row r="47" spans="1:17" ht="16.5" customHeight="1" thickBot="1">
      <c r="A47" s="2"/>
      <c r="B47" s="3"/>
      <c r="C47" s="3"/>
      <c r="D47" s="3"/>
      <c r="E47" s="3"/>
      <c r="F47" s="3"/>
      <c r="G47" s="440"/>
      <c r="H47" s="352" t="s">
        <v>552</v>
      </c>
      <c r="I47" s="465" t="s">
        <v>278</v>
      </c>
      <c r="J47" s="465"/>
      <c r="K47" s="350"/>
      <c r="L47" s="350"/>
      <c r="M47" s="350"/>
      <c r="N47" s="351"/>
      <c r="O47" s="353" t="s">
        <v>550</v>
      </c>
      <c r="P47" s="351" t="s">
        <v>573</v>
      </c>
      <c r="Q47" s="352" t="s">
        <v>549</v>
      </c>
    </row>
    <row r="48" spans="1:17" ht="12.75">
      <c r="A48" s="2"/>
      <c r="B48" s="3"/>
      <c r="C48" s="3"/>
      <c r="D48" s="3"/>
      <c r="E48" s="3"/>
      <c r="F48" s="3"/>
      <c r="G48" s="113"/>
      <c r="H48" s="347">
        <v>6</v>
      </c>
      <c r="I48" s="347" t="s">
        <v>14</v>
      </c>
      <c r="J48" s="347"/>
      <c r="K48" s="348">
        <f aca="true" t="shared" si="4" ref="K48:P48">K49+K55+K73+K77+K70</f>
        <v>5599625</v>
      </c>
      <c r="L48" s="348">
        <f t="shared" si="4"/>
        <v>8260747</v>
      </c>
      <c r="M48" s="348">
        <f t="shared" si="4"/>
        <v>5953594</v>
      </c>
      <c r="N48" s="348">
        <f t="shared" si="4"/>
        <v>7710100</v>
      </c>
      <c r="O48" s="349">
        <f t="shared" si="4"/>
        <v>5030100</v>
      </c>
      <c r="P48" s="348">
        <f t="shared" si="4"/>
        <v>2661107</v>
      </c>
      <c r="Q48" s="369">
        <f aca="true" t="shared" si="5" ref="Q48:Q56">P48/O48</f>
        <v>0.5290365996699867</v>
      </c>
    </row>
    <row r="49" spans="1:17" ht="12.75">
      <c r="A49" s="1" t="s">
        <v>0</v>
      </c>
      <c r="B49" s="1"/>
      <c r="C49" s="1"/>
      <c r="D49" s="1"/>
      <c r="E49" s="1"/>
      <c r="F49" s="1"/>
      <c r="G49" s="1"/>
      <c r="H49" s="68">
        <v>61</v>
      </c>
      <c r="I49" s="68" t="s">
        <v>15</v>
      </c>
      <c r="J49" s="68"/>
      <c r="K49" s="82">
        <f>K50+K52+K53+K54</f>
        <v>476331</v>
      </c>
      <c r="L49" s="82">
        <f>L50+L52+L53+L54</f>
        <v>618000</v>
      </c>
      <c r="M49" s="82">
        <f>M50+M52+M53+M54</f>
        <v>454000</v>
      </c>
      <c r="N49" s="82">
        <f>N50+N52+N53+N54</f>
        <v>618000</v>
      </c>
      <c r="O49" s="102">
        <f>O50+O52+O53+O54</f>
        <v>554000</v>
      </c>
      <c r="P49" s="81">
        <f>P50+P52+P53+P54+P51</f>
        <v>340575</v>
      </c>
      <c r="Q49" s="358">
        <f t="shared" si="5"/>
        <v>0.6147563176895307</v>
      </c>
    </row>
    <row r="50" spans="1:18" ht="12.75">
      <c r="A50" s="1">
        <v>1</v>
      </c>
      <c r="B50" s="1">
        <v>2</v>
      </c>
      <c r="C50" s="1">
        <v>3</v>
      </c>
      <c r="D50" s="1">
        <v>4</v>
      </c>
      <c r="E50" s="1">
        <v>5</v>
      </c>
      <c r="F50" s="1">
        <v>6</v>
      </c>
      <c r="G50" s="20"/>
      <c r="H50" s="24">
        <v>611</v>
      </c>
      <c r="I50" s="24" t="s">
        <v>16</v>
      </c>
      <c r="J50" s="24"/>
      <c r="K50" s="25">
        <v>446077</v>
      </c>
      <c r="L50" s="25">
        <v>573000</v>
      </c>
      <c r="M50" s="25">
        <v>400000</v>
      </c>
      <c r="N50" s="25">
        <v>573000</v>
      </c>
      <c r="O50" s="102">
        <v>500000</v>
      </c>
      <c r="P50" s="29">
        <v>220189</v>
      </c>
      <c r="Q50" s="357">
        <f t="shared" si="5"/>
        <v>0.440378</v>
      </c>
      <c r="R50" s="339"/>
    </row>
    <row r="51" spans="1:18" ht="12.75">
      <c r="A51" s="1"/>
      <c r="B51" s="1"/>
      <c r="C51" s="1"/>
      <c r="D51" s="1"/>
      <c r="E51" s="1"/>
      <c r="F51" s="1"/>
      <c r="G51" s="20"/>
      <c r="H51" s="24">
        <v>612</v>
      </c>
      <c r="I51" s="24" t="s">
        <v>557</v>
      </c>
      <c r="J51" s="24"/>
      <c r="K51" s="25"/>
      <c r="L51" s="25"/>
      <c r="M51" s="25"/>
      <c r="N51" s="25"/>
      <c r="O51" s="102">
        <v>0</v>
      </c>
      <c r="P51" s="29">
        <v>112170</v>
      </c>
      <c r="Q51" s="357" t="e">
        <f t="shared" si="5"/>
        <v>#DIV/0!</v>
      </c>
      <c r="R51" s="339"/>
    </row>
    <row r="52" spans="1:18" ht="12.75">
      <c r="A52" s="6"/>
      <c r="B52" s="113"/>
      <c r="C52" s="113"/>
      <c r="D52" s="113"/>
      <c r="E52" s="113"/>
      <c r="F52" s="113"/>
      <c r="G52" s="20"/>
      <c r="H52" s="24">
        <v>613</v>
      </c>
      <c r="I52" s="24" t="s">
        <v>17</v>
      </c>
      <c r="J52" s="24"/>
      <c r="K52" s="25">
        <v>4942</v>
      </c>
      <c r="L52" s="25">
        <v>5000</v>
      </c>
      <c r="M52" s="25">
        <v>20000</v>
      </c>
      <c r="N52" s="25">
        <v>5000</v>
      </c>
      <c r="O52" s="102">
        <v>20000</v>
      </c>
      <c r="P52" s="29">
        <v>4922</v>
      </c>
      <c r="Q52" s="357">
        <f t="shared" si="5"/>
        <v>0.2461</v>
      </c>
      <c r="R52" s="365"/>
    </row>
    <row r="53" spans="2:18" ht="12.75">
      <c r="B53" s="1"/>
      <c r="C53" s="1"/>
      <c r="D53" s="1"/>
      <c r="E53" s="1"/>
      <c r="F53" s="1"/>
      <c r="G53" s="1"/>
      <c r="H53" s="24">
        <v>614</v>
      </c>
      <c r="I53" s="24" t="s">
        <v>18</v>
      </c>
      <c r="J53" s="24"/>
      <c r="K53" s="25">
        <v>25312</v>
      </c>
      <c r="L53" s="25">
        <v>40000</v>
      </c>
      <c r="M53" s="25">
        <v>34000</v>
      </c>
      <c r="N53" s="25">
        <v>40000</v>
      </c>
      <c r="O53" s="102">
        <v>34000</v>
      </c>
      <c r="P53" s="29">
        <v>3294</v>
      </c>
      <c r="Q53" s="357">
        <f t="shared" si="5"/>
        <v>0.09688235294117648</v>
      </c>
      <c r="R53" s="339"/>
    </row>
    <row r="54" spans="2:18" ht="12.75" hidden="1">
      <c r="B54" s="1"/>
      <c r="C54" s="1"/>
      <c r="D54" s="1"/>
      <c r="E54" s="1"/>
      <c r="F54" s="1"/>
      <c r="G54" s="1"/>
      <c r="H54" s="24">
        <v>616</v>
      </c>
      <c r="I54" s="24" t="s">
        <v>19</v>
      </c>
      <c r="J54" s="24"/>
      <c r="K54" s="25">
        <v>0</v>
      </c>
      <c r="L54" s="25">
        <v>0</v>
      </c>
      <c r="M54" s="25">
        <v>0</v>
      </c>
      <c r="N54" s="25">
        <v>0</v>
      </c>
      <c r="O54" s="102">
        <v>0</v>
      </c>
      <c r="P54" s="29">
        <v>0</v>
      </c>
      <c r="Q54" s="357" t="e">
        <f t="shared" si="5"/>
        <v>#DIV/0!</v>
      </c>
      <c r="R54" s="365"/>
    </row>
    <row r="55" spans="2:18" ht="12.75">
      <c r="B55" s="1"/>
      <c r="C55" s="1"/>
      <c r="D55" s="1"/>
      <c r="E55" s="1"/>
      <c r="F55" s="1"/>
      <c r="G55" s="1"/>
      <c r="H55" s="68">
        <v>63</v>
      </c>
      <c r="I55" s="109" t="s">
        <v>20</v>
      </c>
      <c r="J55" s="110"/>
      <c r="K55" s="82">
        <f>K56+K63+K58+K59+K62+K64+K65+K66+K67+K69+K60</f>
        <v>4761733</v>
      </c>
      <c r="L55" s="82">
        <f>L56+L63+L58+L59+L62+L64+L65+L66+L67+L69+L60</f>
        <v>7306247</v>
      </c>
      <c r="M55" s="82">
        <f>M56+M58+M59+M62+M63+M64+M65+M66+M67+M69+M60+M68+M57</f>
        <v>5045094</v>
      </c>
      <c r="N55" s="82">
        <f>N56+N58+N59+N62+N63+N64+N65+N66+N67+N69+N60</f>
        <v>6755600</v>
      </c>
      <c r="O55" s="102">
        <f>O56+O58+O59+O62+O63+O64+O65+O66+O67+O69+O60+O61</f>
        <v>3991600</v>
      </c>
      <c r="P55" s="81">
        <f>P56+P58+P59+P62+P63+P64+P65+P66+P67+P69+P60+P61</f>
        <v>2090472</v>
      </c>
      <c r="Q55" s="358">
        <f t="shared" si="5"/>
        <v>0.5237178073955306</v>
      </c>
      <c r="R55" s="365"/>
    </row>
    <row r="56" spans="2:18" ht="12.75">
      <c r="B56" s="1"/>
      <c r="C56" s="1"/>
      <c r="D56" s="1"/>
      <c r="E56" s="1"/>
      <c r="F56" s="1"/>
      <c r="G56" s="1"/>
      <c r="H56" s="24">
        <v>633</v>
      </c>
      <c r="I56" s="24" t="s">
        <v>338</v>
      </c>
      <c r="J56" s="24"/>
      <c r="K56" s="25">
        <v>3094348</v>
      </c>
      <c r="L56" s="25">
        <v>3127647</v>
      </c>
      <c r="M56" s="25">
        <v>3127647</v>
      </c>
      <c r="N56" s="25">
        <v>3277000</v>
      </c>
      <c r="O56" s="102">
        <v>2500000</v>
      </c>
      <c r="P56" s="29">
        <v>2056395</v>
      </c>
      <c r="Q56" s="357">
        <f t="shared" si="5"/>
        <v>0.822558</v>
      </c>
      <c r="R56" s="339"/>
    </row>
    <row r="57" spans="2:18" ht="12.75" hidden="1">
      <c r="B57" s="1"/>
      <c r="C57" s="1"/>
      <c r="D57" s="1"/>
      <c r="E57" s="1"/>
      <c r="F57" s="1"/>
      <c r="G57" s="1"/>
      <c r="H57" s="24">
        <v>633</v>
      </c>
      <c r="I57" s="24" t="s">
        <v>516</v>
      </c>
      <c r="J57" s="24"/>
      <c r="K57" s="25">
        <v>0</v>
      </c>
      <c r="L57" s="25">
        <v>0</v>
      </c>
      <c r="M57" s="25">
        <v>130000</v>
      </c>
      <c r="N57" s="25">
        <v>0</v>
      </c>
      <c r="O57" s="102">
        <v>0</v>
      </c>
      <c r="P57" s="29">
        <v>0</v>
      </c>
      <c r="Q57" s="357" t="e">
        <f aca="true" t="shared" si="6" ref="Q57:Q69">P57/O57</f>
        <v>#DIV/0!</v>
      </c>
      <c r="R57" s="365"/>
    </row>
    <row r="58" spans="2:18" ht="12.75">
      <c r="B58" s="1"/>
      <c r="C58" s="1"/>
      <c r="D58" s="1"/>
      <c r="E58" s="1"/>
      <c r="F58" s="1"/>
      <c r="G58" s="1"/>
      <c r="H58" s="24">
        <v>633</v>
      </c>
      <c r="I58" s="24" t="s">
        <v>568</v>
      </c>
      <c r="J58" s="24"/>
      <c r="K58" s="25">
        <v>793822</v>
      </c>
      <c r="L58" s="25">
        <v>500000</v>
      </c>
      <c r="M58" s="25">
        <v>774202</v>
      </c>
      <c r="N58" s="25">
        <v>400000</v>
      </c>
      <c r="O58" s="102">
        <v>350000</v>
      </c>
      <c r="P58" s="29">
        <v>0</v>
      </c>
      <c r="Q58" s="357">
        <f t="shared" si="6"/>
        <v>0</v>
      </c>
      <c r="R58" s="365"/>
    </row>
    <row r="59" spans="2:18" ht="12.75">
      <c r="B59" s="1"/>
      <c r="C59" s="1"/>
      <c r="D59" s="1"/>
      <c r="E59" s="1"/>
      <c r="F59" s="1"/>
      <c r="G59" s="1"/>
      <c r="H59" s="24">
        <v>633</v>
      </c>
      <c r="I59" s="24" t="s">
        <v>388</v>
      </c>
      <c r="J59" s="24"/>
      <c r="K59" s="25">
        <v>7000</v>
      </c>
      <c r="L59" s="25">
        <v>9600</v>
      </c>
      <c r="M59" s="25">
        <v>8000</v>
      </c>
      <c r="N59" s="25">
        <v>9600</v>
      </c>
      <c r="O59" s="102">
        <v>8000</v>
      </c>
      <c r="P59" s="29">
        <v>0</v>
      </c>
      <c r="Q59" s="357">
        <f t="shared" si="6"/>
        <v>0</v>
      </c>
      <c r="R59" s="339"/>
    </row>
    <row r="60" spans="2:18" ht="12.75">
      <c r="B60" s="1"/>
      <c r="C60" s="1"/>
      <c r="D60" s="1"/>
      <c r="E60" s="1"/>
      <c r="F60" s="1"/>
      <c r="G60" s="1"/>
      <c r="H60" s="24">
        <v>633</v>
      </c>
      <c r="I60" s="24" t="s">
        <v>569</v>
      </c>
      <c r="J60" s="24"/>
      <c r="K60" s="25">
        <v>158800</v>
      </c>
      <c r="L60" s="25">
        <v>0</v>
      </c>
      <c r="M60" s="25">
        <v>303600</v>
      </c>
      <c r="N60" s="25">
        <v>0</v>
      </c>
      <c r="O60" s="102">
        <v>303600</v>
      </c>
      <c r="P60" s="29">
        <v>0</v>
      </c>
      <c r="Q60" s="357">
        <f t="shared" si="6"/>
        <v>0</v>
      </c>
      <c r="R60" s="339"/>
    </row>
    <row r="61" spans="2:18" ht="12.75">
      <c r="B61" s="1"/>
      <c r="C61" s="1"/>
      <c r="D61" s="1"/>
      <c r="E61" s="1"/>
      <c r="F61" s="1"/>
      <c r="G61" s="1"/>
      <c r="H61" s="24">
        <v>633</v>
      </c>
      <c r="I61" s="24" t="s">
        <v>522</v>
      </c>
      <c r="J61" s="24"/>
      <c r="K61" s="25">
        <v>0</v>
      </c>
      <c r="L61" s="25">
        <v>0</v>
      </c>
      <c r="M61" s="25">
        <v>0</v>
      </c>
      <c r="N61" s="25">
        <v>0</v>
      </c>
      <c r="O61" s="102">
        <v>50000</v>
      </c>
      <c r="P61" s="29">
        <v>0</v>
      </c>
      <c r="Q61" s="357">
        <f t="shared" si="6"/>
        <v>0</v>
      </c>
      <c r="R61" s="365"/>
    </row>
    <row r="62" spans="2:18" ht="12.75">
      <c r="B62" s="1"/>
      <c r="C62" s="1"/>
      <c r="D62" s="1"/>
      <c r="E62" s="1"/>
      <c r="F62" s="1"/>
      <c r="G62" s="1"/>
      <c r="H62" s="24">
        <v>633</v>
      </c>
      <c r="I62" s="24" t="s">
        <v>339</v>
      </c>
      <c r="J62" s="24"/>
      <c r="K62" s="25">
        <v>653629</v>
      </c>
      <c r="L62" s="25">
        <v>670000</v>
      </c>
      <c r="M62" s="25">
        <v>550000</v>
      </c>
      <c r="N62" s="25">
        <v>570000</v>
      </c>
      <c r="O62" s="102">
        <v>650000</v>
      </c>
      <c r="P62" s="29">
        <v>0</v>
      </c>
      <c r="Q62" s="357">
        <f t="shared" si="6"/>
        <v>0</v>
      </c>
      <c r="R62" s="339"/>
    </row>
    <row r="63" spans="2:18" ht="12.75" hidden="1">
      <c r="B63" s="1"/>
      <c r="C63" s="1"/>
      <c r="D63" s="1"/>
      <c r="E63" s="1"/>
      <c r="F63" s="1"/>
      <c r="G63" s="1"/>
      <c r="H63" s="24">
        <v>634</v>
      </c>
      <c r="I63" s="24" t="s">
        <v>340</v>
      </c>
      <c r="J63" s="24"/>
      <c r="K63" s="25">
        <v>0</v>
      </c>
      <c r="L63" s="25">
        <v>0</v>
      </c>
      <c r="M63" s="25">
        <v>0</v>
      </c>
      <c r="N63" s="25">
        <v>100000</v>
      </c>
      <c r="O63" s="102">
        <v>0</v>
      </c>
      <c r="P63" s="29">
        <v>0</v>
      </c>
      <c r="Q63" s="357" t="e">
        <f t="shared" si="6"/>
        <v>#DIV/0!</v>
      </c>
      <c r="R63" s="365"/>
    </row>
    <row r="64" spans="2:18" ht="12.75" hidden="1">
      <c r="B64" s="1"/>
      <c r="C64" s="1"/>
      <c r="D64" s="1"/>
      <c r="E64" s="1"/>
      <c r="F64" s="1"/>
      <c r="G64" s="1"/>
      <c r="H64" s="24">
        <v>634</v>
      </c>
      <c r="I64" s="24" t="s">
        <v>341</v>
      </c>
      <c r="J64" s="24"/>
      <c r="K64" s="25">
        <v>0</v>
      </c>
      <c r="L64" s="25">
        <v>94000</v>
      </c>
      <c r="M64" s="25">
        <v>0</v>
      </c>
      <c r="N64" s="25">
        <v>94000</v>
      </c>
      <c r="O64" s="102">
        <v>0</v>
      </c>
      <c r="P64" s="29">
        <v>0</v>
      </c>
      <c r="Q64" s="357" t="e">
        <f t="shared" si="6"/>
        <v>#DIV/0!</v>
      </c>
      <c r="R64" s="365"/>
    </row>
    <row r="65" spans="2:18" ht="12.75">
      <c r="B65" s="1"/>
      <c r="C65" s="1"/>
      <c r="D65" s="1"/>
      <c r="E65" s="1"/>
      <c r="F65" s="1"/>
      <c r="G65" s="1"/>
      <c r="H65" s="24">
        <v>634</v>
      </c>
      <c r="I65" s="24" t="s">
        <v>559</v>
      </c>
      <c r="J65" s="24"/>
      <c r="K65" s="25">
        <v>0</v>
      </c>
      <c r="L65" s="25">
        <v>2700000</v>
      </c>
      <c r="M65" s="25">
        <v>0</v>
      </c>
      <c r="N65" s="25">
        <v>2100000</v>
      </c>
      <c r="O65" s="102">
        <v>0</v>
      </c>
      <c r="P65" s="29">
        <v>34077</v>
      </c>
      <c r="Q65" s="357" t="e">
        <f t="shared" si="6"/>
        <v>#DIV/0!</v>
      </c>
      <c r="R65" s="339"/>
    </row>
    <row r="66" spans="2:18" ht="12.75">
      <c r="B66" s="1"/>
      <c r="C66" s="1"/>
      <c r="D66" s="1"/>
      <c r="E66" s="1"/>
      <c r="F66" s="1"/>
      <c r="G66" s="1"/>
      <c r="H66" s="24">
        <v>634</v>
      </c>
      <c r="I66" s="24" t="s">
        <v>558</v>
      </c>
      <c r="J66" s="24"/>
      <c r="K66" s="25">
        <v>0</v>
      </c>
      <c r="L66" s="25">
        <v>100000</v>
      </c>
      <c r="M66" s="25">
        <v>0</v>
      </c>
      <c r="N66" s="25">
        <v>100000</v>
      </c>
      <c r="O66" s="102">
        <v>0</v>
      </c>
      <c r="P66" s="29">
        <v>0</v>
      </c>
      <c r="Q66" s="357" t="e">
        <f t="shared" si="6"/>
        <v>#DIV/0!</v>
      </c>
      <c r="R66" s="339"/>
    </row>
    <row r="67" spans="2:18" ht="12.75">
      <c r="B67" s="1"/>
      <c r="C67" s="1"/>
      <c r="D67" s="1"/>
      <c r="E67" s="1"/>
      <c r="F67" s="1"/>
      <c r="G67" s="1"/>
      <c r="H67" s="24">
        <v>634</v>
      </c>
      <c r="I67" s="24" t="s">
        <v>342</v>
      </c>
      <c r="J67" s="24"/>
      <c r="K67" s="25">
        <v>43732</v>
      </c>
      <c r="L67" s="25">
        <v>105000</v>
      </c>
      <c r="M67" s="25">
        <v>123757</v>
      </c>
      <c r="N67" s="25">
        <v>105000</v>
      </c>
      <c r="O67" s="102">
        <v>130000</v>
      </c>
      <c r="P67" s="29">
        <v>0</v>
      </c>
      <c r="Q67" s="357">
        <f t="shared" si="6"/>
        <v>0</v>
      </c>
      <c r="R67" s="339"/>
    </row>
    <row r="68" spans="2:18" ht="12.75">
      <c r="B68" s="1"/>
      <c r="C68" s="1"/>
      <c r="D68" s="1"/>
      <c r="E68" s="1"/>
      <c r="F68" s="1"/>
      <c r="G68" s="1"/>
      <c r="H68" s="24">
        <v>634</v>
      </c>
      <c r="I68" s="24" t="s">
        <v>515</v>
      </c>
      <c r="J68" s="24"/>
      <c r="K68" s="25">
        <v>0</v>
      </c>
      <c r="L68" s="25">
        <v>0</v>
      </c>
      <c r="M68" s="25">
        <v>27888</v>
      </c>
      <c r="N68" s="25">
        <v>0</v>
      </c>
      <c r="O68" s="102">
        <v>0</v>
      </c>
      <c r="P68" s="29">
        <v>0</v>
      </c>
      <c r="Q68" s="357" t="e">
        <f t="shared" si="6"/>
        <v>#DIV/0!</v>
      </c>
      <c r="R68" s="365"/>
    </row>
    <row r="69" spans="2:18" ht="12.75">
      <c r="B69" s="1"/>
      <c r="C69" s="1"/>
      <c r="D69" s="1"/>
      <c r="E69" s="1"/>
      <c r="F69" s="1"/>
      <c r="G69" s="1"/>
      <c r="H69" s="24">
        <v>634</v>
      </c>
      <c r="I69" s="24" t="s">
        <v>360</v>
      </c>
      <c r="J69" s="24"/>
      <c r="K69" s="25">
        <v>10402</v>
      </c>
      <c r="L69" s="25">
        <v>0</v>
      </c>
      <c r="M69" s="25">
        <v>0</v>
      </c>
      <c r="N69" s="25">
        <v>0</v>
      </c>
      <c r="O69" s="102">
        <v>0</v>
      </c>
      <c r="P69" s="29">
        <v>0</v>
      </c>
      <c r="Q69" s="357" t="e">
        <f t="shared" si="6"/>
        <v>#DIV/0!</v>
      </c>
      <c r="R69" s="339"/>
    </row>
    <row r="70" spans="2:18" ht="12.75">
      <c r="B70" s="1"/>
      <c r="C70" s="1"/>
      <c r="D70" s="1"/>
      <c r="E70" s="1"/>
      <c r="F70" s="1"/>
      <c r="G70" s="1"/>
      <c r="H70" s="68">
        <v>64</v>
      </c>
      <c r="I70" s="68" t="s">
        <v>21</v>
      </c>
      <c r="J70" s="68"/>
      <c r="K70" s="82">
        <f aca="true" t="shared" si="7" ref="K70:P70">K71+K72</f>
        <v>172451</v>
      </c>
      <c r="L70" s="82">
        <f t="shared" si="7"/>
        <v>176500</v>
      </c>
      <c r="M70" s="82">
        <f t="shared" si="7"/>
        <v>170500</v>
      </c>
      <c r="N70" s="82">
        <f t="shared" si="7"/>
        <v>176500</v>
      </c>
      <c r="O70" s="102">
        <f t="shared" si="7"/>
        <v>170500</v>
      </c>
      <c r="P70" s="81">
        <f t="shared" si="7"/>
        <v>95725</v>
      </c>
      <c r="Q70" s="358">
        <f>P70/O70</f>
        <v>0.5614369501466275</v>
      </c>
      <c r="R70" s="365"/>
    </row>
    <row r="71" spans="2:18" ht="12.75">
      <c r="B71" s="1"/>
      <c r="C71" s="1"/>
      <c r="D71" s="1"/>
      <c r="E71" s="1"/>
      <c r="F71" s="1"/>
      <c r="G71" s="1"/>
      <c r="H71" s="24">
        <v>641</v>
      </c>
      <c r="I71" s="24" t="s">
        <v>22</v>
      </c>
      <c r="J71" s="24"/>
      <c r="K71" s="25">
        <v>0</v>
      </c>
      <c r="L71" s="25">
        <v>500</v>
      </c>
      <c r="M71" s="25">
        <v>500</v>
      </c>
      <c r="N71" s="25">
        <v>500</v>
      </c>
      <c r="O71" s="102">
        <v>500</v>
      </c>
      <c r="P71" s="29">
        <v>0</v>
      </c>
      <c r="Q71" s="357">
        <f>P71/O71</f>
        <v>0</v>
      </c>
      <c r="R71" s="365"/>
    </row>
    <row r="72" spans="2:18" ht="12.75">
      <c r="B72" s="1"/>
      <c r="C72" s="1"/>
      <c r="D72" s="1"/>
      <c r="E72" s="1"/>
      <c r="F72" s="1"/>
      <c r="G72" s="1"/>
      <c r="H72" s="24">
        <v>642</v>
      </c>
      <c r="I72" s="24" t="s">
        <v>23</v>
      </c>
      <c r="J72" s="24"/>
      <c r="K72" s="25">
        <v>172451</v>
      </c>
      <c r="L72" s="25">
        <v>176000</v>
      </c>
      <c r="M72" s="25">
        <v>170000</v>
      </c>
      <c r="N72" s="25">
        <v>176000</v>
      </c>
      <c r="O72" s="102">
        <v>170000</v>
      </c>
      <c r="P72" s="29">
        <v>95725</v>
      </c>
      <c r="Q72" s="357">
        <f aca="true" t="shared" si="8" ref="Q72:Q79">P72/O72</f>
        <v>0.5630882352941177</v>
      </c>
      <c r="R72" s="339"/>
    </row>
    <row r="73" spans="2:18" ht="12.75">
      <c r="B73" s="1"/>
      <c r="C73" s="1"/>
      <c r="D73" s="1"/>
      <c r="E73" s="1"/>
      <c r="F73" s="1"/>
      <c r="G73" s="1"/>
      <c r="H73" s="68">
        <v>65</v>
      </c>
      <c r="I73" s="68" t="s">
        <v>24</v>
      </c>
      <c r="J73" s="68"/>
      <c r="K73" s="82">
        <f>K74+K75</f>
        <v>189110</v>
      </c>
      <c r="L73" s="82">
        <f>L74+L75</f>
        <v>160000</v>
      </c>
      <c r="M73" s="82">
        <f>M74+M75+M76</f>
        <v>284000</v>
      </c>
      <c r="N73" s="82">
        <f>N74+N75</f>
        <v>160000</v>
      </c>
      <c r="O73" s="102">
        <f>O74+O75+O76</f>
        <v>314000</v>
      </c>
      <c r="P73" s="26">
        <f>P74+P75+P76</f>
        <v>134335</v>
      </c>
      <c r="Q73" s="367">
        <f t="shared" si="8"/>
        <v>0.4278184713375796</v>
      </c>
      <c r="R73" s="365"/>
    </row>
    <row r="74" spans="2:18" ht="12.75">
      <c r="B74" s="1"/>
      <c r="C74" s="1"/>
      <c r="D74" s="1"/>
      <c r="E74" s="1"/>
      <c r="F74" s="1"/>
      <c r="G74" s="1"/>
      <c r="H74" s="24">
        <v>651</v>
      </c>
      <c r="I74" s="24" t="s">
        <v>25</v>
      </c>
      <c r="J74" s="24"/>
      <c r="K74" s="25">
        <v>0</v>
      </c>
      <c r="L74" s="25">
        <v>5000</v>
      </c>
      <c r="M74" s="25">
        <v>2000</v>
      </c>
      <c r="N74" s="25">
        <v>5000</v>
      </c>
      <c r="O74" s="102">
        <v>2000</v>
      </c>
      <c r="P74" s="29">
        <v>0</v>
      </c>
      <c r="Q74" s="357">
        <f t="shared" si="8"/>
        <v>0</v>
      </c>
      <c r="R74" s="339"/>
    </row>
    <row r="75" spans="2:18" ht="12.75">
      <c r="B75" s="1"/>
      <c r="C75" s="1"/>
      <c r="D75" s="1"/>
      <c r="E75" s="1"/>
      <c r="F75" s="1"/>
      <c r="G75" s="1"/>
      <c r="H75" s="24">
        <v>652</v>
      </c>
      <c r="I75" s="24" t="s">
        <v>26</v>
      </c>
      <c r="J75" s="24"/>
      <c r="K75" s="25">
        <v>189110</v>
      </c>
      <c r="L75" s="25">
        <v>155000</v>
      </c>
      <c r="M75" s="25">
        <v>12000</v>
      </c>
      <c r="N75" s="25">
        <v>155000</v>
      </c>
      <c r="O75" s="102">
        <v>12000</v>
      </c>
      <c r="P75" s="29">
        <v>4470</v>
      </c>
      <c r="Q75" s="357">
        <f t="shared" si="8"/>
        <v>0.3725</v>
      </c>
      <c r="R75" s="339"/>
    </row>
    <row r="76" spans="2:18" ht="12.75">
      <c r="B76" s="1"/>
      <c r="C76" s="1"/>
      <c r="D76" s="1"/>
      <c r="E76" s="1"/>
      <c r="F76" s="1"/>
      <c r="G76" s="1"/>
      <c r="H76" s="24">
        <v>653</v>
      </c>
      <c r="I76" s="24" t="s">
        <v>472</v>
      </c>
      <c r="J76" s="24"/>
      <c r="K76" s="25">
        <v>0</v>
      </c>
      <c r="L76" s="25">
        <v>0</v>
      </c>
      <c r="M76" s="25">
        <v>270000</v>
      </c>
      <c r="N76" s="25">
        <v>0</v>
      </c>
      <c r="O76" s="102">
        <v>300000</v>
      </c>
      <c r="P76" s="29">
        <v>129865</v>
      </c>
      <c r="Q76" s="357">
        <f t="shared" si="8"/>
        <v>0.43288333333333334</v>
      </c>
      <c r="R76" s="339"/>
    </row>
    <row r="77" spans="2:18" ht="12.75">
      <c r="B77" s="1"/>
      <c r="C77" s="1"/>
      <c r="D77" s="1"/>
      <c r="E77" s="1"/>
      <c r="F77" s="1"/>
      <c r="G77" s="1"/>
      <c r="H77" s="68">
        <v>66</v>
      </c>
      <c r="I77" s="68" t="s">
        <v>27</v>
      </c>
      <c r="J77" s="68"/>
      <c r="K77" s="82">
        <f aca="true" t="shared" si="9" ref="K77:P77">K78+K79</f>
        <v>0</v>
      </c>
      <c r="L77" s="82">
        <f t="shared" si="9"/>
        <v>0</v>
      </c>
      <c r="M77" s="82">
        <f t="shared" si="9"/>
        <v>0</v>
      </c>
      <c r="N77" s="82">
        <f t="shared" si="9"/>
        <v>0</v>
      </c>
      <c r="O77" s="102">
        <f t="shared" si="9"/>
        <v>0</v>
      </c>
      <c r="P77" s="81">
        <f t="shared" si="9"/>
        <v>0</v>
      </c>
      <c r="Q77" s="357" t="e">
        <f t="shared" si="8"/>
        <v>#DIV/0!</v>
      </c>
      <c r="R77" s="365"/>
    </row>
    <row r="78" spans="2:18" ht="12.75">
      <c r="B78" s="1"/>
      <c r="C78" s="1"/>
      <c r="D78" s="1"/>
      <c r="E78" s="1"/>
      <c r="F78" s="1"/>
      <c r="G78" s="1"/>
      <c r="H78" s="24">
        <v>661</v>
      </c>
      <c r="I78" s="24" t="s">
        <v>28</v>
      </c>
      <c r="J78" s="24"/>
      <c r="K78" s="25">
        <v>0</v>
      </c>
      <c r="L78" s="25">
        <v>0</v>
      </c>
      <c r="M78" s="25">
        <v>0</v>
      </c>
      <c r="N78" s="25">
        <v>0</v>
      </c>
      <c r="O78" s="102">
        <v>0</v>
      </c>
      <c r="P78" s="29">
        <v>0</v>
      </c>
      <c r="Q78" s="357" t="e">
        <f t="shared" si="8"/>
        <v>#DIV/0!</v>
      </c>
      <c r="R78" s="365"/>
    </row>
    <row r="79" spans="2:18" ht="12.75">
      <c r="B79" s="1"/>
      <c r="C79" s="1"/>
      <c r="D79" s="1"/>
      <c r="E79" s="1"/>
      <c r="F79" s="1"/>
      <c r="G79" s="1"/>
      <c r="H79" s="24">
        <v>663</v>
      </c>
      <c r="I79" s="24" t="s">
        <v>302</v>
      </c>
      <c r="J79" s="24"/>
      <c r="K79" s="25">
        <v>0</v>
      </c>
      <c r="L79" s="25">
        <v>0</v>
      </c>
      <c r="M79" s="25">
        <v>0</v>
      </c>
      <c r="N79" s="25">
        <v>0</v>
      </c>
      <c r="O79" s="102">
        <v>0</v>
      </c>
      <c r="P79" s="29">
        <v>0</v>
      </c>
      <c r="Q79" s="357" t="e">
        <f t="shared" si="8"/>
        <v>#DIV/0!</v>
      </c>
      <c r="R79" s="365"/>
    </row>
    <row r="80" spans="2:17" ht="12.75">
      <c r="B80" s="1"/>
      <c r="C80" s="1"/>
      <c r="D80" s="1"/>
      <c r="E80" s="1"/>
      <c r="F80" s="1"/>
      <c r="G80" s="113"/>
      <c r="H80" s="114">
        <v>7</v>
      </c>
      <c r="I80" s="114" t="s">
        <v>29</v>
      </c>
      <c r="J80" s="114"/>
      <c r="K80" s="83">
        <f aca="true" t="shared" si="10" ref="K80:Q80">K81+K83</f>
        <v>30500</v>
      </c>
      <c r="L80" s="83">
        <f t="shared" si="10"/>
        <v>50000</v>
      </c>
      <c r="M80" s="83">
        <f t="shared" si="10"/>
        <v>1500</v>
      </c>
      <c r="N80" s="83">
        <f t="shared" si="10"/>
        <v>0</v>
      </c>
      <c r="O80" s="278">
        <f t="shared" si="10"/>
        <v>30000</v>
      </c>
      <c r="P80" s="83">
        <f t="shared" si="10"/>
        <v>393</v>
      </c>
      <c r="Q80" s="370">
        <f t="shared" si="10"/>
        <v>0.0131</v>
      </c>
    </row>
    <row r="81" spans="2:17" ht="12.75" hidden="1">
      <c r="B81" s="1"/>
      <c r="C81" s="1"/>
      <c r="D81" s="1"/>
      <c r="E81" s="1"/>
      <c r="F81" s="1"/>
      <c r="G81" s="113"/>
      <c r="H81" s="68">
        <v>71</v>
      </c>
      <c r="I81" s="68" t="s">
        <v>30</v>
      </c>
      <c r="J81" s="68"/>
      <c r="K81" s="82">
        <f aca="true" t="shared" si="11" ref="K81:Q81">K82</f>
        <v>30500</v>
      </c>
      <c r="L81" s="82">
        <f t="shared" si="11"/>
        <v>50000</v>
      </c>
      <c r="M81" s="82">
        <f t="shared" si="11"/>
        <v>0</v>
      </c>
      <c r="N81" s="82">
        <f t="shared" si="11"/>
        <v>0</v>
      </c>
      <c r="O81" s="102">
        <f t="shared" si="11"/>
        <v>0</v>
      </c>
      <c r="P81" s="81">
        <f t="shared" si="11"/>
        <v>0</v>
      </c>
      <c r="Q81" s="357">
        <f t="shared" si="11"/>
        <v>0</v>
      </c>
    </row>
    <row r="82" spans="2:17" ht="12.75" hidden="1">
      <c r="B82" s="1"/>
      <c r="C82" s="1"/>
      <c r="D82" s="1"/>
      <c r="E82" s="1"/>
      <c r="F82" s="1"/>
      <c r="G82" s="113"/>
      <c r="H82" s="24">
        <v>711</v>
      </c>
      <c r="I82" s="24" t="s">
        <v>31</v>
      </c>
      <c r="J82" s="24"/>
      <c r="K82" s="25">
        <v>30500</v>
      </c>
      <c r="L82" s="25">
        <v>50000</v>
      </c>
      <c r="M82" s="25">
        <v>0</v>
      </c>
      <c r="N82" s="25">
        <v>0</v>
      </c>
      <c r="O82" s="102">
        <v>0</v>
      </c>
      <c r="P82" s="29">
        <v>0</v>
      </c>
      <c r="Q82" s="357">
        <v>0</v>
      </c>
    </row>
    <row r="83" spans="1:17" ht="12.75">
      <c r="A83" s="6"/>
      <c r="B83" s="113"/>
      <c r="C83" s="113"/>
      <c r="D83" s="113"/>
      <c r="E83" s="113"/>
      <c r="F83" s="113"/>
      <c r="G83" s="20"/>
      <c r="H83" s="68">
        <v>72</v>
      </c>
      <c r="I83" s="68" t="s">
        <v>32</v>
      </c>
      <c r="J83" s="68"/>
      <c r="K83" s="82">
        <f aca="true" t="shared" si="12" ref="K83:P83">K84</f>
        <v>0</v>
      </c>
      <c r="L83" s="82">
        <v>0</v>
      </c>
      <c r="M83" s="82">
        <f t="shared" si="12"/>
        <v>1500</v>
      </c>
      <c r="N83" s="82">
        <f t="shared" si="12"/>
        <v>0</v>
      </c>
      <c r="O83" s="102">
        <f t="shared" si="12"/>
        <v>30000</v>
      </c>
      <c r="P83" s="81">
        <f t="shared" si="12"/>
        <v>393</v>
      </c>
      <c r="Q83" s="357">
        <f>P83/O83</f>
        <v>0.0131</v>
      </c>
    </row>
    <row r="84" spans="2:18" ht="12.75">
      <c r="B84" s="1"/>
      <c r="C84" s="1"/>
      <c r="D84" s="1"/>
      <c r="E84" s="1"/>
      <c r="F84" s="1"/>
      <c r="G84" s="1"/>
      <c r="H84" s="24">
        <v>721</v>
      </c>
      <c r="I84" s="24" t="s">
        <v>33</v>
      </c>
      <c r="J84" s="24"/>
      <c r="K84" s="25">
        <v>0</v>
      </c>
      <c r="L84" s="25">
        <v>0</v>
      </c>
      <c r="M84" s="25">
        <v>1500</v>
      </c>
      <c r="N84" s="25">
        <v>0</v>
      </c>
      <c r="O84" s="102">
        <v>30000</v>
      </c>
      <c r="P84" s="29">
        <v>393</v>
      </c>
      <c r="Q84" s="357">
        <f>P84/O84</f>
        <v>0.0131</v>
      </c>
      <c r="R84" s="339"/>
    </row>
    <row r="85" spans="2:18" ht="12.75">
      <c r="B85" s="1"/>
      <c r="C85" s="1"/>
      <c r="D85" s="1"/>
      <c r="E85" s="1"/>
      <c r="F85" s="1"/>
      <c r="G85" s="113"/>
      <c r="H85" s="114">
        <v>3</v>
      </c>
      <c r="I85" s="114" t="s">
        <v>7</v>
      </c>
      <c r="J85" s="114"/>
      <c r="K85" s="83">
        <f aca="true" t="shared" si="13" ref="K85:P85">K86+K90+K96+K99+K101+K103+K105</f>
        <v>4019188</v>
      </c>
      <c r="L85" s="83">
        <f t="shared" si="13"/>
        <v>4121100</v>
      </c>
      <c r="M85" s="83">
        <f t="shared" si="13"/>
        <v>4750457</v>
      </c>
      <c r="N85" s="83">
        <f t="shared" si="13"/>
        <v>4877842</v>
      </c>
      <c r="O85" s="278">
        <f t="shared" si="13"/>
        <v>4178110</v>
      </c>
      <c r="P85" s="83">
        <f t="shared" si="13"/>
        <v>2140493.49</v>
      </c>
      <c r="Q85" s="370">
        <f>P85/O85</f>
        <v>0.5123114255010041</v>
      </c>
      <c r="R85" s="286"/>
    </row>
    <row r="86" spans="2:17" ht="12.75">
      <c r="B86" s="1"/>
      <c r="C86" s="1"/>
      <c r="D86" s="1"/>
      <c r="E86" s="1"/>
      <c r="F86" s="1"/>
      <c r="G86" s="20"/>
      <c r="H86" s="68">
        <v>31</v>
      </c>
      <c r="I86" s="68" t="s">
        <v>34</v>
      </c>
      <c r="J86" s="68"/>
      <c r="K86" s="82">
        <f aca="true" t="shared" si="14" ref="K86:P86">K87+K88+K89</f>
        <v>1077074</v>
      </c>
      <c r="L86" s="82">
        <f t="shared" si="14"/>
        <v>1170500</v>
      </c>
      <c r="M86" s="82">
        <f t="shared" si="14"/>
        <v>1164231</v>
      </c>
      <c r="N86" s="82">
        <f t="shared" si="14"/>
        <v>1404242</v>
      </c>
      <c r="O86" s="102">
        <f t="shared" si="14"/>
        <v>1126100</v>
      </c>
      <c r="P86" s="81">
        <f t="shared" si="14"/>
        <v>657733</v>
      </c>
      <c r="Q86" s="367">
        <f>P86/O86</f>
        <v>0.5840804546665482</v>
      </c>
    </row>
    <row r="87" spans="2:17" ht="12.75">
      <c r="B87" s="1"/>
      <c r="C87" s="1"/>
      <c r="D87" s="1"/>
      <c r="E87" s="1"/>
      <c r="F87" s="1"/>
      <c r="G87" s="20"/>
      <c r="H87" s="24">
        <v>311</v>
      </c>
      <c r="I87" s="31" t="s">
        <v>35</v>
      </c>
      <c r="J87" s="30"/>
      <c r="K87" s="25">
        <v>904436</v>
      </c>
      <c r="L87" s="25">
        <v>985000</v>
      </c>
      <c r="M87" s="25">
        <f>List2!P67+List2!P493+List2!P518+List2!P226+List2!P68+List2!P227+List2!P519</f>
        <v>953767</v>
      </c>
      <c r="N87" s="25">
        <f>List2!Q67+List2!Q493+List2!Q518+List2!Q226+List2!Q68+List2!Q227+List2!Q519</f>
        <v>1201000</v>
      </c>
      <c r="O87" s="102">
        <f>List2!R67+List2!R68+List2!R226+List2!R227+List2!R518+List2!R519</f>
        <v>950500</v>
      </c>
      <c r="P87" s="29">
        <f>List2!S67+List2!S68+List2!S226+List2!S227+List2!S518+List2!S519</f>
        <v>562843</v>
      </c>
      <c r="Q87" s="368">
        <f aca="true" t="shared" si="15" ref="Q87:Q110">P87/O87</f>
        <v>0.5921546554445029</v>
      </c>
    </row>
    <row r="88" spans="1:17" ht="12.75">
      <c r="A88" s="6"/>
      <c r="B88" s="113"/>
      <c r="C88" s="113"/>
      <c r="D88" s="113"/>
      <c r="E88" s="113"/>
      <c r="F88" s="113"/>
      <c r="G88" s="20"/>
      <c r="H88" s="24">
        <v>312</v>
      </c>
      <c r="I88" s="24" t="s">
        <v>36</v>
      </c>
      <c r="J88" s="24"/>
      <c r="K88" s="25">
        <v>16750</v>
      </c>
      <c r="L88" s="25">
        <v>34300</v>
      </c>
      <c r="M88" s="25">
        <f>List2!P69+List2!P520+List2!P70+List2!P71</f>
        <v>47386</v>
      </c>
      <c r="N88" s="25">
        <f>List2!Q69+List2!Q520+List2!Q70+List2!Q71</f>
        <v>27000</v>
      </c>
      <c r="O88" s="102">
        <f>List2!R69+List2!R70+List2!R71+List2!R520</f>
        <v>12500</v>
      </c>
      <c r="P88" s="29">
        <f>List2!S69+List2!S70+List2!S71+List2!S520</f>
        <v>2500</v>
      </c>
      <c r="Q88" s="368">
        <f t="shared" si="15"/>
        <v>0.2</v>
      </c>
    </row>
    <row r="89" spans="2:18" ht="12.75">
      <c r="B89" s="1"/>
      <c r="C89" s="1"/>
      <c r="D89" s="1"/>
      <c r="E89" s="1"/>
      <c r="F89" s="1"/>
      <c r="G89" s="1"/>
      <c r="H89" s="24">
        <v>313</v>
      </c>
      <c r="I89" s="24" t="s">
        <v>37</v>
      </c>
      <c r="J89" s="24"/>
      <c r="K89" s="25">
        <v>155888</v>
      </c>
      <c r="L89" s="25">
        <v>151200</v>
      </c>
      <c r="M89" s="25">
        <f>List2!P72+List2!P73+List2!P521+List2!P522+List2!P228+List2!P229</f>
        <v>163078</v>
      </c>
      <c r="N89" s="25">
        <f>List2!Q72+List2!Q73+List2!Q521+List2!Q522+List2!Q228+List2!Q229</f>
        <v>176242</v>
      </c>
      <c r="O89" s="102">
        <f>List2!R72+List2!R73+List2!R229+List2!R228+List2!R521+List2!R522</f>
        <v>163100</v>
      </c>
      <c r="P89" s="29">
        <f>List2!S72+List2!S73+List2!S229+List2!S228+List2!S521+List2!S522</f>
        <v>92390</v>
      </c>
      <c r="Q89" s="368">
        <f t="shared" si="15"/>
        <v>0.5664622930717351</v>
      </c>
      <c r="R89" s="1"/>
    </row>
    <row r="90" spans="1:18" ht="12.75">
      <c r="A90">
        <v>1</v>
      </c>
      <c r="B90" s="1"/>
      <c r="C90" s="1"/>
      <c r="D90" s="1">
        <v>4</v>
      </c>
      <c r="E90" s="1"/>
      <c r="F90" s="1"/>
      <c r="G90" s="1"/>
      <c r="H90" s="68">
        <v>32</v>
      </c>
      <c r="I90" s="68" t="s">
        <v>38</v>
      </c>
      <c r="J90" s="68"/>
      <c r="K90" s="82">
        <f>K91+K92+K93+K95</f>
        <v>1926686</v>
      </c>
      <c r="L90" s="82">
        <f>L91+L92+L93+L95</f>
        <v>2037000</v>
      </c>
      <c r="M90" s="82">
        <f>M91+M92+M93+M95+M94</f>
        <v>2359816</v>
      </c>
      <c r="N90" s="82">
        <f>N91+N92+N93+N95</f>
        <v>2473000</v>
      </c>
      <c r="O90" s="102">
        <f>O91+O92+O93+O95+O94</f>
        <v>1739050</v>
      </c>
      <c r="P90" s="81">
        <f>P91+P92+P93+P95+P94</f>
        <v>1235751.49</v>
      </c>
      <c r="Q90" s="367">
        <f t="shared" si="15"/>
        <v>0.7105899715361835</v>
      </c>
      <c r="R90" s="1"/>
    </row>
    <row r="91" spans="2:18" ht="12.75">
      <c r="B91" s="1"/>
      <c r="C91" s="1"/>
      <c r="D91" s="1">
        <v>4</v>
      </c>
      <c r="E91" s="1"/>
      <c r="F91" s="1"/>
      <c r="G91" s="1"/>
      <c r="H91" s="24">
        <v>321</v>
      </c>
      <c r="I91" s="24" t="s">
        <v>39</v>
      </c>
      <c r="J91" s="24"/>
      <c r="K91" s="25">
        <v>87956</v>
      </c>
      <c r="L91" s="25">
        <v>112000</v>
      </c>
      <c r="M91" s="25">
        <f>List2!P76+List2!P77+List2!P78+List2!P525+List2!P232+List2!P79+List2!P233</f>
        <v>92921</v>
      </c>
      <c r="N91" s="25">
        <f>List2!Q76+List2!Q77+List2!Q78+List2!Q525+List2!Q232</f>
        <v>119000</v>
      </c>
      <c r="O91" s="102">
        <f>List2!R76+List2!R77+List2!R78+List2!R79+List2!R232+List2!R233+List2!R525</f>
        <v>90100</v>
      </c>
      <c r="P91" s="29">
        <f>List2!S76+List2!S77+List2!S78+List2!S79+List2!S232+List2!S233+List2!S525</f>
        <v>41469</v>
      </c>
      <c r="Q91" s="368">
        <f t="shared" si="15"/>
        <v>0.4602552719200888</v>
      </c>
      <c r="R91" s="1"/>
    </row>
    <row r="92" spans="2:18" ht="12.75">
      <c r="B92" s="1">
        <v>2</v>
      </c>
      <c r="C92" s="1"/>
      <c r="D92" s="1">
        <v>4</v>
      </c>
      <c r="E92" s="1"/>
      <c r="F92" s="1"/>
      <c r="G92" s="1"/>
      <c r="H92" s="24">
        <v>322</v>
      </c>
      <c r="I92" s="24" t="s">
        <v>40</v>
      </c>
      <c r="J92" s="24"/>
      <c r="K92" s="25">
        <v>505823</v>
      </c>
      <c r="L92" s="25">
        <v>609500</v>
      </c>
      <c r="M92" s="25">
        <f>List2!P81+List2!P82+List2!P83+List2!P526+List2!P527+List2!P529+List2!P249+List2!P385+List2!P528+List2!P237+List2!P50+List2!P235+List2!P236+List2!P444+List2!P494+List2!P530</f>
        <v>609958</v>
      </c>
      <c r="N92" s="25">
        <f>List2!Q81+List2!Q82+List2!Q83+List2!Q526+List2!Q527+List2!Q529+List2!Q50+List2!Q249+List2!Q385+List2!Q528+List2!Q237+List2!Q235+List2!Q236+List2!Q444+List2!Q494</f>
        <v>611000</v>
      </c>
      <c r="O92" s="102">
        <f>List2!R50+List2!R81+List2!R82+List2!R83+List2!R235+List2!R236+List2!R237+List2!R249+List2!R385+List2!R526+List2!R527+List2!R528+List2!R529+List2!R530</f>
        <v>591650</v>
      </c>
      <c r="P92" s="29">
        <f>List2!S50+List2!S81+List2!S82+List2!S83+List2!S235+List2!S236+List2!S237+List2!S249+List2!S385+List2!S526+List2!S527+List2!S528+List2!S529+List2!S530+List2!S84+List2!S494</f>
        <v>325946.04000000004</v>
      </c>
      <c r="Q92" s="368">
        <f t="shared" si="15"/>
        <v>0.5509102340911012</v>
      </c>
      <c r="R92" s="1"/>
    </row>
    <row r="93" spans="2:18" ht="12.75">
      <c r="B93" s="1"/>
      <c r="C93" s="1"/>
      <c r="D93" s="1"/>
      <c r="E93" s="1"/>
      <c r="F93" s="1"/>
      <c r="G93" s="1"/>
      <c r="H93" s="24">
        <v>323</v>
      </c>
      <c r="I93" s="24" t="s">
        <v>41</v>
      </c>
      <c r="J93" s="24"/>
      <c r="K93" s="25">
        <v>1029058</v>
      </c>
      <c r="L93" s="25">
        <v>1046000</v>
      </c>
      <c r="M93" s="25">
        <f>List2!P21+List2!P86+List2!P87+List2!P88+List2!P89+List2!P90+List2!P91+List2!P92+List2!P93+List2!P94+List2!P95+List2!P96+List2!P97+List2!P98+List2!P99+List2!P100+List2!P101+List2!P102+List2!P103+List2!P127+List2!P190+List2!P191+List2!P210+List2!P216+List2!P239+List2!P240+List2!P250+List2!P256+List2!P257+List2!P265+List2!P348+List2!P349+List2!P363+List2!P364+List2!P365+List2!P366+List2!P367+List2!P383+List2!P446+List2!P458+List2!P503+List2!P504+List2!P505+List2!P531+List2!P532+List2!P533+List2!P534+List2!P535</f>
        <v>1120057</v>
      </c>
      <c r="N93" s="25">
        <f>List2!Q21+List2!Q86+List2!Q87+List2!Q88+List2!Q89+List2!Q90+List2!Q94+List2!Q95+List2!Q96+List2!Q97+List2!Q102+List2!Q103+List2!Q126+List2!Q190+List2!Q191+List2!Q210+List2!Q216+List2!Q250+List2!Q256+List2!Q257+List2!Q258+List2!Q259+List2!Q265+List2!Q347+List2!Q348+List2!Q349+List2!Q363+List2!Q367+List2!Q383+List2!Q412+List2!Q446+List2!Q458+List2!Q503+List2!Q504+List2!Q505+List2!Q531+List2!Q535+List2!Q532+List2!Q238+List2!Q99+List2!Q239+List2!Q364+List2!Q192</f>
        <v>1427000</v>
      </c>
      <c r="O93" s="102">
        <f>List2!R21+List2!R86+List2!R87+List2!R88+List2!R89+List2!R90+List2!R91+List2!R92+List2!R93+List2!R94+List2!R95+List2!R96+List2!R97+List2!R98+List2!R99+List2!R100+List2!R101+List2!R102+List2!R103+List2!R127+List2!R190+List2!R191+List2!R192+List2!R210+List2!R216+List2!R238+List2!R239+List2!R240+List2!R250+List2!R256+List2!R257+List2!R258+List2!R259+List2!R265+List2!R347+List2!R348+List2!R349+List2!R363+List2!R364+List2!R365+List2!R366+List2!R367+List2!R383+List2!R412+List2!R446+List2!R458+List2!R503+List2!R504+List2!R531+List2!R532+List2!R533+List2!R534+List2!R535+List2!R505</f>
        <v>786300</v>
      </c>
      <c r="P93" s="29">
        <f>List2!S21+List2!S86+List2!S87+List2!S88+List2!S89+List2!S90+List2!S91+List2!S92+List2!S93+List2!S94+List2!S95+List2!S96+List2!S97+List2!S98+List2!S99+List2!S100+List2!S101+List2!S102+List2!S103+List2!S127+List2!S190+List2!S191+List2!S192+List2!S210+List2!S216+List2!S238+List2!S239+List2!S240+List2!S250+List2!S256+List2!S257+List2!S258+List2!S259+List2!S265+List2!S347+List2!S348+List2!S349+List2!S363+List2!S364+List2!S365+List2!S366+List2!S367+List2!S383+List2!S412+List2!S446+List2!S458+List2!S503+List2!S504+List2!S531+List2!S532+List2!S533+List2!S534+List2!S535+List2!S505</f>
        <v>572296</v>
      </c>
      <c r="Q93" s="368">
        <f t="shared" si="15"/>
        <v>0.7278341599898258</v>
      </c>
      <c r="R93" s="1"/>
    </row>
    <row r="94" spans="2:18" ht="12.75">
      <c r="B94" s="1"/>
      <c r="C94" s="1"/>
      <c r="D94" s="1">
        <v>4</v>
      </c>
      <c r="E94" s="1"/>
      <c r="F94" s="1"/>
      <c r="G94" s="1"/>
      <c r="H94" s="24">
        <v>324</v>
      </c>
      <c r="I94" s="24" t="s">
        <v>517</v>
      </c>
      <c r="J94" s="24"/>
      <c r="K94" s="25">
        <v>0</v>
      </c>
      <c r="L94" s="25">
        <v>0</v>
      </c>
      <c r="M94" s="25">
        <f>List2!P105+List2!P106</f>
        <v>7000</v>
      </c>
      <c r="N94" s="25">
        <f>List2!Q105+List2!Q106</f>
        <v>0</v>
      </c>
      <c r="O94" s="102">
        <f>List2!R105+List2!R106</f>
        <v>8500</v>
      </c>
      <c r="P94" s="29">
        <f>List2!S105+List2!S106</f>
        <v>3424</v>
      </c>
      <c r="Q94" s="368">
        <f t="shared" si="15"/>
        <v>0.4028235294117647</v>
      </c>
      <c r="R94" s="1"/>
    </row>
    <row r="95" spans="2:18" ht="12.75">
      <c r="B95" s="1"/>
      <c r="C95" s="1"/>
      <c r="D95" s="1">
        <v>4</v>
      </c>
      <c r="E95" s="1"/>
      <c r="F95" s="1"/>
      <c r="G95" s="1"/>
      <c r="H95" s="24">
        <v>329</v>
      </c>
      <c r="I95" s="24" t="s">
        <v>42</v>
      </c>
      <c r="J95" s="24"/>
      <c r="K95" s="25">
        <v>303849</v>
      </c>
      <c r="L95" s="25">
        <v>269500</v>
      </c>
      <c r="M95" s="25">
        <f>List2!P27+List2!P34+List2!P48+List2!P108+List2!P109+List2!P110+List2!P112+List2!P128+List2!P413+List2!P22+List2!P23+List2!P25+List2!P28+List2!P49+List2!P111+List2!P26</f>
        <v>529880</v>
      </c>
      <c r="N95" s="25">
        <f>List2!Q27+List2!Q34+List2!Q48+List2!Q108+List2!Q109+List2!Q110+List2!Q112+List2!Q128+List2!Q413+List2!Q22+List2!Q23+List2!Q25</f>
        <v>316000</v>
      </c>
      <c r="O95" s="102">
        <f>List2!R22+List2!R23+List2!R25+List2!R26+List2!R27+List2!R28+List2!R34+List2!R48+List2!R49+List2!R108+List2!R109+List2!R110+List2!R111+List2!R112+List2!R24</f>
        <v>262500</v>
      </c>
      <c r="P95" s="29">
        <f>List2!S22+List2!S23+List2!S25+List2!S26+List2!S27+List2!S28+List2!S34+List2!S48+List2!S49+List2!S108+List2!S109+List2!S110+List2!S111+List2!S112+List2!S24</f>
        <v>292616.45</v>
      </c>
      <c r="Q95" s="368">
        <f t="shared" si="15"/>
        <v>1.1147293333333335</v>
      </c>
      <c r="R95" s="1"/>
    </row>
    <row r="96" spans="2:18" ht="12.75">
      <c r="B96" s="1">
        <v>2</v>
      </c>
      <c r="C96" s="1">
        <v>3</v>
      </c>
      <c r="D96" s="1">
        <v>4</v>
      </c>
      <c r="E96" s="1"/>
      <c r="F96" s="1"/>
      <c r="G96" s="1"/>
      <c r="H96" s="68">
        <v>34</v>
      </c>
      <c r="I96" s="68" t="s">
        <v>43</v>
      </c>
      <c r="J96" s="68"/>
      <c r="K96" s="82">
        <f aca="true" t="shared" si="16" ref="K96:P96">K97+K98</f>
        <v>21520</v>
      </c>
      <c r="L96" s="82">
        <f t="shared" si="16"/>
        <v>22000</v>
      </c>
      <c r="M96" s="82">
        <f t="shared" si="16"/>
        <v>34000</v>
      </c>
      <c r="N96" s="82">
        <f t="shared" si="16"/>
        <v>19000</v>
      </c>
      <c r="O96" s="102">
        <f t="shared" si="16"/>
        <v>27000</v>
      </c>
      <c r="P96" s="81">
        <f t="shared" si="16"/>
        <v>17512</v>
      </c>
      <c r="Q96" s="367">
        <f t="shared" si="15"/>
        <v>0.6485925925925926</v>
      </c>
      <c r="R96" s="1"/>
    </row>
    <row r="97" spans="2:18" ht="12.75">
      <c r="B97" s="1"/>
      <c r="C97" s="1"/>
      <c r="D97" s="1"/>
      <c r="E97" s="1"/>
      <c r="F97" s="1"/>
      <c r="G97" s="1"/>
      <c r="H97" s="24">
        <v>342</v>
      </c>
      <c r="I97" s="24" t="s">
        <v>44</v>
      </c>
      <c r="J97" s="24"/>
      <c r="K97" s="25">
        <v>0</v>
      </c>
      <c r="L97" s="25">
        <v>0</v>
      </c>
      <c r="M97" s="25">
        <v>0</v>
      </c>
      <c r="N97" s="25">
        <v>0</v>
      </c>
      <c r="O97" s="102">
        <v>0</v>
      </c>
      <c r="P97" s="29">
        <v>0</v>
      </c>
      <c r="Q97" s="368" t="e">
        <f t="shared" si="15"/>
        <v>#DIV/0!</v>
      </c>
      <c r="R97" s="1"/>
    </row>
    <row r="98" spans="2:18" ht="12.75">
      <c r="B98" s="1"/>
      <c r="C98" s="1"/>
      <c r="D98" s="1">
        <v>4</v>
      </c>
      <c r="E98" s="1"/>
      <c r="F98" s="1"/>
      <c r="G98" s="1"/>
      <c r="H98" s="24">
        <v>343</v>
      </c>
      <c r="I98" s="24" t="s">
        <v>45</v>
      </c>
      <c r="J98" s="24"/>
      <c r="K98" s="25">
        <v>21520</v>
      </c>
      <c r="L98" s="25">
        <v>22000</v>
      </c>
      <c r="M98" s="25">
        <f>List2!P114+List2!P115</f>
        <v>34000</v>
      </c>
      <c r="N98" s="25">
        <f>List2!Q114+List2!Q115</f>
        <v>19000</v>
      </c>
      <c r="O98" s="102">
        <f>List2!R114+List2!R115</f>
        <v>27000</v>
      </c>
      <c r="P98" s="29">
        <f>List2!S114+List2!S115</f>
        <v>17512</v>
      </c>
      <c r="Q98" s="368">
        <f t="shared" si="15"/>
        <v>0.6485925925925926</v>
      </c>
      <c r="R98" s="1"/>
    </row>
    <row r="99" spans="2:18" ht="12.75">
      <c r="B99" s="1"/>
      <c r="C99" s="1"/>
      <c r="D99" s="1"/>
      <c r="E99" s="1"/>
      <c r="F99" s="1"/>
      <c r="G99" s="1"/>
      <c r="H99" s="68">
        <v>35</v>
      </c>
      <c r="I99" s="109" t="s">
        <v>46</v>
      </c>
      <c r="J99" s="110"/>
      <c r="K99" s="82">
        <f aca="true" t="shared" si="17" ref="K99:P99">K100</f>
        <v>0</v>
      </c>
      <c r="L99" s="82">
        <v>0</v>
      </c>
      <c r="M99" s="82">
        <f t="shared" si="17"/>
        <v>0</v>
      </c>
      <c r="N99" s="82">
        <f t="shared" si="17"/>
        <v>0</v>
      </c>
      <c r="O99" s="102">
        <f t="shared" si="17"/>
        <v>0</v>
      </c>
      <c r="P99" s="81">
        <f t="shared" si="17"/>
        <v>0</v>
      </c>
      <c r="Q99" s="367" t="e">
        <f t="shared" si="15"/>
        <v>#DIV/0!</v>
      </c>
      <c r="R99" s="1"/>
    </row>
    <row r="100" spans="2:18" ht="12.75">
      <c r="B100" s="1"/>
      <c r="C100" s="1"/>
      <c r="D100" s="1"/>
      <c r="E100" s="1"/>
      <c r="F100" s="1"/>
      <c r="G100" s="1"/>
      <c r="H100" s="24">
        <v>352</v>
      </c>
      <c r="I100" s="463" t="s">
        <v>274</v>
      </c>
      <c r="J100" s="463"/>
      <c r="K100" s="25">
        <v>0</v>
      </c>
      <c r="L100" s="25">
        <v>0</v>
      </c>
      <c r="M100" s="25">
        <v>0</v>
      </c>
      <c r="N100" s="25">
        <v>0</v>
      </c>
      <c r="O100" s="102">
        <v>0</v>
      </c>
      <c r="P100" s="29">
        <v>0</v>
      </c>
      <c r="Q100" s="368" t="e">
        <f t="shared" si="15"/>
        <v>#DIV/0!</v>
      </c>
      <c r="R100" s="1"/>
    </row>
    <row r="101" spans="2:18" ht="12.75">
      <c r="B101" s="1"/>
      <c r="C101" s="1"/>
      <c r="D101" s="1">
        <v>4</v>
      </c>
      <c r="E101" s="1"/>
      <c r="F101" s="1"/>
      <c r="G101" s="1"/>
      <c r="H101" s="68">
        <v>36</v>
      </c>
      <c r="I101" s="68" t="s">
        <v>273</v>
      </c>
      <c r="J101" s="68"/>
      <c r="K101" s="82">
        <f aca="true" t="shared" si="18" ref="K101:P101">K102</f>
        <v>0</v>
      </c>
      <c r="L101" s="82">
        <v>0</v>
      </c>
      <c r="M101" s="82">
        <f t="shared" si="18"/>
        <v>0</v>
      </c>
      <c r="N101" s="82">
        <f t="shared" si="18"/>
        <v>0</v>
      </c>
      <c r="O101" s="102">
        <f t="shared" si="18"/>
        <v>0</v>
      </c>
      <c r="P101" s="81">
        <f t="shared" si="18"/>
        <v>0</v>
      </c>
      <c r="Q101" s="367" t="e">
        <f t="shared" si="15"/>
        <v>#DIV/0!</v>
      </c>
      <c r="R101" s="1"/>
    </row>
    <row r="102" spans="2:18" ht="12.75">
      <c r="B102" s="1"/>
      <c r="C102" s="1"/>
      <c r="D102" s="1"/>
      <c r="E102" s="1"/>
      <c r="F102" s="1"/>
      <c r="G102" s="1"/>
      <c r="H102" s="24">
        <v>363</v>
      </c>
      <c r="I102" s="24" t="s">
        <v>47</v>
      </c>
      <c r="J102" s="24"/>
      <c r="K102" s="25">
        <v>0</v>
      </c>
      <c r="L102" s="25">
        <v>0</v>
      </c>
      <c r="M102" s="25">
        <v>0</v>
      </c>
      <c r="N102" s="25">
        <v>0</v>
      </c>
      <c r="O102" s="102">
        <v>0</v>
      </c>
      <c r="P102" s="29">
        <v>0</v>
      </c>
      <c r="Q102" s="368" t="e">
        <f t="shared" si="15"/>
        <v>#DIV/0!</v>
      </c>
      <c r="R102" s="1"/>
    </row>
    <row r="103" spans="2:18" ht="12.75" customHeight="1">
      <c r="B103" s="1"/>
      <c r="C103" s="1"/>
      <c r="D103" s="1"/>
      <c r="E103" s="1"/>
      <c r="F103" s="1"/>
      <c r="G103" s="1"/>
      <c r="H103" s="68">
        <v>37</v>
      </c>
      <c r="I103" s="68" t="s">
        <v>275</v>
      </c>
      <c r="J103" s="68"/>
      <c r="K103" s="82">
        <f aca="true" t="shared" si="19" ref="K103:P103">K104</f>
        <v>573645</v>
      </c>
      <c r="L103" s="82">
        <f t="shared" si="19"/>
        <v>570000</v>
      </c>
      <c r="M103" s="82">
        <f t="shared" si="19"/>
        <v>585350</v>
      </c>
      <c r="N103" s="82">
        <f t="shared" si="19"/>
        <v>670000</v>
      </c>
      <c r="O103" s="102">
        <f t="shared" si="19"/>
        <v>660000</v>
      </c>
      <c r="P103" s="81">
        <f t="shared" si="19"/>
        <v>50412</v>
      </c>
      <c r="Q103" s="367">
        <f t="shared" si="15"/>
        <v>0.07638181818181818</v>
      </c>
      <c r="R103" s="1"/>
    </row>
    <row r="104" spans="2:18" ht="12.75" customHeight="1">
      <c r="B104" s="1"/>
      <c r="C104" s="1"/>
      <c r="D104" s="1"/>
      <c r="E104" s="1"/>
      <c r="F104" s="1"/>
      <c r="G104" s="1"/>
      <c r="H104" s="24">
        <v>372</v>
      </c>
      <c r="I104" s="24" t="s">
        <v>48</v>
      </c>
      <c r="J104" s="24"/>
      <c r="K104" s="25">
        <v>573645</v>
      </c>
      <c r="L104" s="25">
        <v>570000</v>
      </c>
      <c r="M104" s="25">
        <f>List2!P394+List2!P401+List2!P468+List2!P474</f>
        <v>585350</v>
      </c>
      <c r="N104" s="25">
        <f>List2!Q394+List2!Q401+List2!Q468+List2!Q474</f>
        <v>670000</v>
      </c>
      <c r="O104" s="102">
        <f>List2!R394+List2!R401+List2!R468+List2!R474+List2!R162</f>
        <v>660000</v>
      </c>
      <c r="P104" s="284">
        <f>List2!S394+List2!S401+List2!S468+List2!S474+List2!S162</f>
        <v>50412</v>
      </c>
      <c r="Q104" s="368">
        <f t="shared" si="15"/>
        <v>0.07638181818181818</v>
      </c>
      <c r="R104" s="1"/>
    </row>
    <row r="105" spans="2:18" ht="12.75">
      <c r="B105" s="1"/>
      <c r="C105" s="1"/>
      <c r="D105" s="1"/>
      <c r="E105" s="1"/>
      <c r="F105" s="1"/>
      <c r="G105" s="1"/>
      <c r="H105" s="68">
        <v>38</v>
      </c>
      <c r="I105" s="68" t="s">
        <v>49</v>
      </c>
      <c r="J105" s="68"/>
      <c r="K105" s="82">
        <f aca="true" t="shared" si="20" ref="K105:P105">K106+K107+K109+K110+K108</f>
        <v>420263</v>
      </c>
      <c r="L105" s="82">
        <f t="shared" si="20"/>
        <v>321600</v>
      </c>
      <c r="M105" s="82">
        <f t="shared" si="20"/>
        <v>607060</v>
      </c>
      <c r="N105" s="82">
        <f t="shared" si="20"/>
        <v>311600</v>
      </c>
      <c r="O105" s="102">
        <f t="shared" si="20"/>
        <v>625960</v>
      </c>
      <c r="P105" s="81">
        <f t="shared" si="20"/>
        <v>179085</v>
      </c>
      <c r="Q105" s="367">
        <f t="shared" si="15"/>
        <v>0.28609655569045944</v>
      </c>
      <c r="R105" s="1"/>
    </row>
    <row r="106" spans="2:18" ht="12.75">
      <c r="B106" s="1"/>
      <c r="C106" s="1"/>
      <c r="D106" s="1"/>
      <c r="E106" s="1"/>
      <c r="F106" s="1"/>
      <c r="G106" s="1"/>
      <c r="H106" s="24">
        <v>381</v>
      </c>
      <c r="I106" s="24" t="s">
        <v>50</v>
      </c>
      <c r="J106" s="24"/>
      <c r="K106" s="25">
        <v>420263</v>
      </c>
      <c r="L106" s="25">
        <v>301600</v>
      </c>
      <c r="M106" s="25">
        <f>List2!P41+List2!P52+List2!P58+List2!P387+List2!P415+List2!P421+List2!P427+List2!P434+List2!P448+List2!P481+List2!P487+List2!P53+List2!P54+List2!P117+List2!P118+List2!P184+List2!P496+List2!P119+List2!P120+List2!P194+List2!P164</f>
        <v>596060</v>
      </c>
      <c r="N106" s="25">
        <f>List2!Q41+List2!Q52+List2!Q58+List2!Q387+List2!Q415+List2!Q421+List2!Q427+List2!Q434+List2!Q448+List2!Q481+List2!Q487+List2!Q53+List2!Q54+List2!Q117+List2!Q118+List2!Q184+List2!Q496</f>
        <v>301600</v>
      </c>
      <c r="O106" s="102">
        <f>List2!R41+List2!R52+List2!R58+List2!R387+List2!R415+List2!R421+List2!R427+List2!R434+List2!R448+List2!R481+List2!R487+List2!R53+List2!R54+List2!R117+List2!R118+List2!R184+List2!R496+List2!R119+List2!R120+List2!R194+List2!R164</f>
        <v>615960</v>
      </c>
      <c r="P106" s="29">
        <f>List2!S41+List2!S52+List2!S58+List2!S387+List2!S415+List2!S421+List2!S427+List2!S434+List2!S448+List2!S481+List2!S487+List2!S53+List2!S54+List2!S184+List2!S496+List2!S119+List2!S120+List2!S194+List2!S164</f>
        <v>179085</v>
      </c>
      <c r="Q106" s="368">
        <f t="shared" si="15"/>
        <v>0.2907412819014222</v>
      </c>
      <c r="R106" s="1"/>
    </row>
    <row r="107" spans="2:18" ht="12.75">
      <c r="B107" s="1">
        <v>2</v>
      </c>
      <c r="C107" s="1"/>
      <c r="D107" s="1">
        <v>4</v>
      </c>
      <c r="E107" s="1"/>
      <c r="F107" s="1"/>
      <c r="G107" s="1"/>
      <c r="H107" s="24">
        <v>382</v>
      </c>
      <c r="I107" s="24" t="s">
        <v>51</v>
      </c>
      <c r="J107" s="24"/>
      <c r="K107" s="25">
        <v>0</v>
      </c>
      <c r="L107" s="25">
        <v>0</v>
      </c>
      <c r="M107" s="25">
        <v>0</v>
      </c>
      <c r="N107" s="25">
        <v>0</v>
      </c>
      <c r="O107" s="102">
        <v>0</v>
      </c>
      <c r="P107" s="29">
        <v>0</v>
      </c>
      <c r="Q107" s="368" t="e">
        <f t="shared" si="15"/>
        <v>#DIV/0!</v>
      </c>
      <c r="R107" s="1"/>
    </row>
    <row r="108" spans="2:18" ht="12.75">
      <c r="B108" s="1"/>
      <c r="C108" s="1"/>
      <c r="D108" s="1"/>
      <c r="E108" s="1"/>
      <c r="F108" s="1"/>
      <c r="G108" s="1"/>
      <c r="H108" s="24">
        <v>383</v>
      </c>
      <c r="I108" s="24" t="s">
        <v>303</v>
      </c>
      <c r="J108" s="24"/>
      <c r="K108" s="25">
        <v>0</v>
      </c>
      <c r="L108" s="25">
        <v>10000</v>
      </c>
      <c r="M108" s="25">
        <f>List2!P139</f>
        <v>11000</v>
      </c>
      <c r="N108" s="25">
        <f>List2!Q139</f>
        <v>10000</v>
      </c>
      <c r="O108" s="102">
        <f>List2!R139</f>
        <v>10000</v>
      </c>
      <c r="P108" s="29">
        <f>List2!S139</f>
        <v>0</v>
      </c>
      <c r="Q108" s="368">
        <f t="shared" si="15"/>
        <v>0</v>
      </c>
      <c r="R108" s="1"/>
    </row>
    <row r="109" spans="1:18" ht="12.75">
      <c r="A109">
        <v>1</v>
      </c>
      <c r="B109" s="1">
        <v>2</v>
      </c>
      <c r="C109" s="1"/>
      <c r="D109" s="1">
        <v>4</v>
      </c>
      <c r="E109" s="1"/>
      <c r="F109" s="1"/>
      <c r="G109" s="1"/>
      <c r="H109" s="24">
        <v>385</v>
      </c>
      <c r="I109" s="24" t="s">
        <v>52</v>
      </c>
      <c r="J109" s="24"/>
      <c r="K109" s="25">
        <v>0</v>
      </c>
      <c r="L109" s="25">
        <v>10000</v>
      </c>
      <c r="M109" s="25">
        <f>List2!P145</f>
        <v>0</v>
      </c>
      <c r="N109" s="25">
        <f>List2!Q145</f>
        <v>0</v>
      </c>
      <c r="O109" s="102">
        <f>List2!R145</f>
        <v>0</v>
      </c>
      <c r="P109" s="29">
        <f>List2!S145</f>
        <v>0</v>
      </c>
      <c r="Q109" s="368" t="e">
        <f t="shared" si="15"/>
        <v>#DIV/0!</v>
      </c>
      <c r="R109" s="1"/>
    </row>
    <row r="110" spans="2:18" ht="12.75">
      <c r="B110" s="1"/>
      <c r="C110" s="1"/>
      <c r="D110" s="1"/>
      <c r="E110" s="1"/>
      <c r="F110" s="1"/>
      <c r="G110" s="1"/>
      <c r="H110" s="24">
        <v>386</v>
      </c>
      <c r="I110" s="24" t="s">
        <v>53</v>
      </c>
      <c r="J110" s="24"/>
      <c r="K110" s="25">
        <v>0</v>
      </c>
      <c r="L110" s="25">
        <v>0</v>
      </c>
      <c r="M110" s="25">
        <v>0</v>
      </c>
      <c r="N110" s="25">
        <v>0</v>
      </c>
      <c r="O110" s="102">
        <v>0</v>
      </c>
      <c r="P110" s="29">
        <v>0</v>
      </c>
      <c r="Q110" s="368" t="e">
        <f t="shared" si="15"/>
        <v>#DIV/0!</v>
      </c>
      <c r="R110" s="1"/>
    </row>
    <row r="111" spans="2:18" ht="12.75">
      <c r="B111" s="1"/>
      <c r="C111" s="1"/>
      <c r="D111" s="1">
        <v>4</v>
      </c>
      <c r="E111" s="1"/>
      <c r="F111" s="1"/>
      <c r="G111" s="113"/>
      <c r="H111" s="114">
        <v>4</v>
      </c>
      <c r="I111" s="114" t="s">
        <v>54</v>
      </c>
      <c r="J111" s="114"/>
      <c r="K111" s="83">
        <f aca="true" t="shared" si="21" ref="K111:P111">K112+K114+K120</f>
        <v>1389180</v>
      </c>
      <c r="L111" s="83">
        <f t="shared" si="21"/>
        <v>4000448</v>
      </c>
      <c r="M111" s="83">
        <f t="shared" si="21"/>
        <v>1990591</v>
      </c>
      <c r="N111" s="83">
        <f t="shared" si="21"/>
        <v>3308000</v>
      </c>
      <c r="O111" s="278">
        <f t="shared" si="21"/>
        <v>1326000</v>
      </c>
      <c r="P111" s="83">
        <f t="shared" si="21"/>
        <v>186282</v>
      </c>
      <c r="Q111" s="370">
        <f>P111/O111</f>
        <v>0.1404841628959276</v>
      </c>
      <c r="R111" s="1"/>
    </row>
    <row r="112" spans="2:18" ht="12.75">
      <c r="B112" s="1"/>
      <c r="C112" s="1"/>
      <c r="D112" s="1">
        <v>4</v>
      </c>
      <c r="E112" s="1"/>
      <c r="F112" s="1"/>
      <c r="G112" s="20"/>
      <c r="H112" s="68">
        <v>41</v>
      </c>
      <c r="I112" s="68" t="s">
        <v>276</v>
      </c>
      <c r="J112" s="68"/>
      <c r="K112" s="82">
        <f aca="true" t="shared" si="22" ref="K112:P112">K113</f>
        <v>0</v>
      </c>
      <c r="L112" s="25">
        <v>0</v>
      </c>
      <c r="M112" s="25">
        <f t="shared" si="22"/>
        <v>0</v>
      </c>
      <c r="N112" s="25">
        <f t="shared" si="22"/>
        <v>0</v>
      </c>
      <c r="O112" s="102">
        <f t="shared" si="22"/>
        <v>0</v>
      </c>
      <c r="P112" s="29">
        <f t="shared" si="22"/>
        <v>0</v>
      </c>
      <c r="Q112" s="367" t="e">
        <f>P112/O112</f>
        <v>#DIV/0!</v>
      </c>
      <c r="R112" s="1"/>
    </row>
    <row r="113" spans="2:18" ht="12.75">
      <c r="B113" s="1"/>
      <c r="C113" s="1"/>
      <c r="D113" s="1"/>
      <c r="E113" s="1"/>
      <c r="F113" s="1"/>
      <c r="G113" s="20"/>
      <c r="H113" s="24">
        <v>412</v>
      </c>
      <c r="I113" s="24" t="s">
        <v>59</v>
      </c>
      <c r="J113" s="24"/>
      <c r="K113" s="25">
        <v>0</v>
      </c>
      <c r="L113" s="25">
        <v>0</v>
      </c>
      <c r="M113" s="25">
        <v>0</v>
      </c>
      <c r="N113" s="25">
        <v>0</v>
      </c>
      <c r="O113" s="102">
        <v>0</v>
      </c>
      <c r="P113" s="29">
        <v>0</v>
      </c>
      <c r="Q113" s="357" t="e">
        <f aca="true" t="shared" si="23" ref="Q113:Q121">P113/O113</f>
        <v>#DIV/0!</v>
      </c>
      <c r="R113" s="1"/>
    </row>
    <row r="114" spans="1:18" ht="12.75">
      <c r="A114" s="6"/>
      <c r="B114" s="113"/>
      <c r="C114" s="113"/>
      <c r="D114" s="113"/>
      <c r="E114" s="113"/>
      <c r="F114" s="113"/>
      <c r="G114" s="20"/>
      <c r="H114" s="68">
        <v>42</v>
      </c>
      <c r="I114" s="68" t="s">
        <v>277</v>
      </c>
      <c r="J114" s="68"/>
      <c r="K114" s="82">
        <f aca="true" t="shared" si="24" ref="K114:P114">K115+K116+K117+K118+K119</f>
        <v>1389180</v>
      </c>
      <c r="L114" s="82">
        <f t="shared" si="24"/>
        <v>4000448</v>
      </c>
      <c r="M114" s="82">
        <f t="shared" si="24"/>
        <v>1990591</v>
      </c>
      <c r="N114" s="82">
        <f t="shared" si="24"/>
        <v>3308000</v>
      </c>
      <c r="O114" s="102">
        <f t="shared" si="24"/>
        <v>1326000</v>
      </c>
      <c r="P114" s="81">
        <f t="shared" si="24"/>
        <v>186282</v>
      </c>
      <c r="Q114" s="367">
        <f t="shared" si="23"/>
        <v>0.1404841628959276</v>
      </c>
      <c r="R114" s="1"/>
    </row>
    <row r="115" spans="2:18" ht="12.75">
      <c r="B115" s="1"/>
      <c r="C115" s="1"/>
      <c r="D115" s="1"/>
      <c r="E115" s="1"/>
      <c r="F115" s="1"/>
      <c r="G115" s="1"/>
      <c r="H115" s="24">
        <v>421</v>
      </c>
      <c r="I115" s="24" t="s">
        <v>55</v>
      </c>
      <c r="J115" s="24"/>
      <c r="K115" s="25">
        <v>1332108</v>
      </c>
      <c r="L115" s="25">
        <v>3836448</v>
      </c>
      <c r="M115" s="25">
        <f>List2!P131+List2!P132+List2!P287+List2!P288+List2!P289+List2!P290+List2!P291+List2!P292+List2!P293+List2!P294+List2!P295+List2!P309</f>
        <v>1894825</v>
      </c>
      <c r="N115" s="25">
        <f>List2!Q164+List2!Q165+List2!Q166+List2!Q286+List2!Q287+List2!Q288+List2!Q300+List2!Q307+List2!Q308+List2!Q318+List2!Q319+List2!Q320+List2!Q322+List2!Q331+List2!Q332+List2!Q340+List2!Q341+List2!Q371+List2!Q306+List2!Q323+List2!Q151+List2!Q309+List2!Q302</f>
        <v>1886000</v>
      </c>
      <c r="O115" s="102">
        <f>List2!R131+List2!R132+List2!R151+List2!R284+List2!R285+List2!R287+List2!R288+List2!R289+List2!R290+List2!R291+List2!R292+List2!R293+List2!R294+List2!R295+List2!R296+List2!R297+List2!R298+List2!R299+List2!R300+List2!R302+List2!R306+List2!R307+List2!R308+List2!R309+List2!R318+List2!R319+List2!R320+List2!R322+List2!R323+List2!R331+List2!R332+List2!R340+List2!R341+List2!R371+List2!R219</f>
        <v>1090000</v>
      </c>
      <c r="P115" s="29">
        <f>List2!S131+List2!S132+List2!S151+List2!S284+List2!S285+List2!S287+List2!S288+List2!S289+List2!S290+List2!S291+List2!S292+List2!S293+List2!S294+List2!S295+List2!S296+List2!S297+List2!S298+List2!S299+List2!S300+List2!S302+List2!S306+List2!S307+List2!S308+List2!S309+List2!S318+List2!S319+List2!S320+List2!S322+List2!S323+List2!S331+List2!S332+List2!S340+List2!S341+List2!S371+List2!S304+List2!S305+List2!S301+List2!S219+List2!S303+List2!S321</f>
        <v>96359</v>
      </c>
      <c r="Q115" s="357">
        <f t="shared" si="23"/>
        <v>0.08840275229357798</v>
      </c>
      <c r="R115" s="1"/>
    </row>
    <row r="116" spans="2:18" ht="12.75">
      <c r="B116" s="1"/>
      <c r="C116" s="1"/>
      <c r="D116" s="1"/>
      <c r="E116" s="1"/>
      <c r="F116" s="1"/>
      <c r="G116" s="1"/>
      <c r="H116" s="24">
        <v>422</v>
      </c>
      <c r="I116" s="24" t="s">
        <v>56</v>
      </c>
      <c r="J116" s="24"/>
      <c r="K116" s="25">
        <v>31857</v>
      </c>
      <c r="L116" s="25">
        <v>45000</v>
      </c>
      <c r="M116" s="25">
        <f>List2!P152+List2!P153+List2!P271+List2!P272+List2!P273+List2!P133+List2!P154</f>
        <v>82466</v>
      </c>
      <c r="N116" s="25">
        <f>List2!Q152+List2!Q153+List2!Q271+List2!Q272+List2!Q273+List2!Q274+List2!Q275+List2!Q276</f>
        <v>1117000</v>
      </c>
      <c r="O116" s="102">
        <f>List2!R133+List2!R152+List2!R153+List2!R154+List2!R271+List2!R272+List2!R273+List2!R274+List2!R275+List2!R276+List2!R311+List2!R310</f>
        <v>15000</v>
      </c>
      <c r="P116" s="29">
        <f>List2!S133+List2!S152+List2!S153+List2!S154+List2!S271+List2!S272+List2!S273+List2!S274+List2!S275+List2!S276+List2!S311+List2!S310+List2!S243</f>
        <v>3567</v>
      </c>
      <c r="Q116" s="357">
        <f t="shared" si="23"/>
        <v>0.2378</v>
      </c>
      <c r="R116" s="1"/>
    </row>
    <row r="117" spans="2:18" ht="12.75">
      <c r="B117" s="1"/>
      <c r="C117" s="1"/>
      <c r="D117" s="1"/>
      <c r="E117" s="1"/>
      <c r="F117" s="1"/>
      <c r="G117" s="1"/>
      <c r="H117" s="24">
        <v>423</v>
      </c>
      <c r="I117" s="24" t="s">
        <v>57</v>
      </c>
      <c r="J117" s="24"/>
      <c r="K117" s="25">
        <v>0</v>
      </c>
      <c r="L117" s="25">
        <v>0</v>
      </c>
      <c r="M117" s="25">
        <v>0</v>
      </c>
      <c r="N117" s="25">
        <v>0</v>
      </c>
      <c r="O117" s="102">
        <v>0</v>
      </c>
      <c r="P117" s="29">
        <v>0</v>
      </c>
      <c r="Q117" s="357" t="e">
        <f t="shared" si="23"/>
        <v>#DIV/0!</v>
      </c>
      <c r="R117" s="1"/>
    </row>
    <row r="118" spans="2:18" ht="12.75">
      <c r="B118" s="1"/>
      <c r="C118" s="1"/>
      <c r="D118" s="1">
        <v>4</v>
      </c>
      <c r="E118" s="1"/>
      <c r="F118" s="1">
        <v>6</v>
      </c>
      <c r="G118" s="1"/>
      <c r="H118" s="24">
        <v>424</v>
      </c>
      <c r="I118" s="24" t="s">
        <v>58</v>
      </c>
      <c r="J118" s="24"/>
      <c r="K118" s="25">
        <v>0</v>
      </c>
      <c r="L118" s="25">
        <v>0</v>
      </c>
      <c r="M118" s="25">
        <v>0</v>
      </c>
      <c r="N118" s="25">
        <v>0</v>
      </c>
      <c r="O118" s="102">
        <v>0</v>
      </c>
      <c r="P118" s="29">
        <v>0</v>
      </c>
      <c r="Q118" s="357" t="e">
        <f t="shared" si="23"/>
        <v>#DIV/0!</v>
      </c>
      <c r="R118" s="1"/>
    </row>
    <row r="119" spans="2:18" ht="12.75">
      <c r="B119" s="1"/>
      <c r="C119" s="1"/>
      <c r="D119" s="1">
        <v>4</v>
      </c>
      <c r="E119" s="1"/>
      <c r="F119" s="1">
        <v>6</v>
      </c>
      <c r="G119" s="1"/>
      <c r="H119" s="24">
        <v>426</v>
      </c>
      <c r="I119" s="24" t="s">
        <v>59</v>
      </c>
      <c r="J119" s="24"/>
      <c r="K119" s="25">
        <v>25215</v>
      </c>
      <c r="L119" s="25">
        <v>119000</v>
      </c>
      <c r="M119" s="25">
        <f>List2!P156+List2!P174+List2!P312+List2!P324+List2!P333+List2!P352+List2!P353+List2!P354+List2!P355+List2!P370</f>
        <v>13300</v>
      </c>
      <c r="N119" s="25">
        <f>List2!Q156+List2!Q174+List2!Q312+List2!Q324+List2!Q333+List2!Q352+List2!Q353+List2!Q354+List2!Q355+List2!Q370+List2!Q356</f>
        <v>305000</v>
      </c>
      <c r="O119" s="102">
        <f>List2!R156+List2!R174+List2!R353+List2!R354+List2!R355+List2!R356+List2!R370</f>
        <v>221000</v>
      </c>
      <c r="P119" s="29">
        <f>List2!S156+List2!S174+List2!S353+List2!S354+List2!S355+List2!S356+List2!S370</f>
        <v>86356</v>
      </c>
      <c r="Q119" s="357">
        <f t="shared" si="23"/>
        <v>0.39075113122171945</v>
      </c>
      <c r="R119" s="1"/>
    </row>
    <row r="120" spans="2:18" ht="12.75">
      <c r="B120" s="1"/>
      <c r="C120" s="1"/>
      <c r="D120" s="1"/>
      <c r="E120" s="1"/>
      <c r="F120" s="1"/>
      <c r="G120" s="1"/>
      <c r="H120" s="68">
        <v>45</v>
      </c>
      <c r="I120" s="68" t="s">
        <v>60</v>
      </c>
      <c r="J120" s="68"/>
      <c r="K120" s="82">
        <f aca="true" t="shared" si="25" ref="K120:P120">K121</f>
        <v>0</v>
      </c>
      <c r="L120" s="82">
        <v>0</v>
      </c>
      <c r="M120" s="82">
        <f t="shared" si="25"/>
        <v>0</v>
      </c>
      <c r="N120" s="82">
        <f t="shared" si="25"/>
        <v>0</v>
      </c>
      <c r="O120" s="102">
        <f t="shared" si="25"/>
        <v>0</v>
      </c>
      <c r="P120" s="81">
        <f t="shared" si="25"/>
        <v>0</v>
      </c>
      <c r="Q120" s="367" t="e">
        <f t="shared" si="23"/>
        <v>#DIV/0!</v>
      </c>
      <c r="R120" s="1"/>
    </row>
    <row r="121" spans="2:18" ht="12.75">
      <c r="B121" s="1"/>
      <c r="C121" s="1"/>
      <c r="D121" s="1"/>
      <c r="E121" s="1"/>
      <c r="F121" s="1"/>
      <c r="G121" s="1"/>
      <c r="H121" s="24">
        <v>451</v>
      </c>
      <c r="I121" s="24" t="s">
        <v>61</v>
      </c>
      <c r="J121" s="24"/>
      <c r="K121" s="25">
        <v>0</v>
      </c>
      <c r="L121" s="25">
        <v>0</v>
      </c>
      <c r="M121" s="25">
        <v>0</v>
      </c>
      <c r="N121" s="25">
        <v>0</v>
      </c>
      <c r="O121" s="102">
        <v>0</v>
      </c>
      <c r="P121" s="29">
        <v>0</v>
      </c>
      <c r="Q121" s="357" t="e">
        <f t="shared" si="23"/>
        <v>#DIV/0!</v>
      </c>
      <c r="R121" s="1"/>
    </row>
    <row r="122" spans="2:18" ht="12.75" customHeight="1">
      <c r="B122" s="1"/>
      <c r="C122" s="1"/>
      <c r="D122" s="1">
        <v>4</v>
      </c>
      <c r="E122" s="1"/>
      <c r="F122" s="1">
        <v>6</v>
      </c>
      <c r="G122" s="4"/>
      <c r="H122" s="4" t="s">
        <v>9</v>
      </c>
      <c r="I122" s="4"/>
      <c r="J122" s="4"/>
      <c r="K122" s="4"/>
      <c r="L122" s="4"/>
      <c r="M122" s="4"/>
      <c r="N122" s="85"/>
      <c r="O122" s="277"/>
      <c r="P122" s="85"/>
      <c r="Q122" s="371"/>
      <c r="R122" s="1"/>
    </row>
    <row r="123" spans="2:18" ht="12.75">
      <c r="B123" s="1"/>
      <c r="C123" s="1"/>
      <c r="D123" s="1"/>
      <c r="E123" s="1"/>
      <c r="F123" s="1"/>
      <c r="G123" s="113"/>
      <c r="H123" s="38">
        <v>8</v>
      </c>
      <c r="I123" s="38" t="s">
        <v>62</v>
      </c>
      <c r="J123" s="38"/>
      <c r="K123" s="38"/>
      <c r="L123" s="38"/>
      <c r="M123" s="38"/>
      <c r="N123" s="64"/>
      <c r="O123" s="278"/>
      <c r="P123" s="64"/>
      <c r="Q123" s="372"/>
      <c r="R123" s="1"/>
    </row>
    <row r="124" spans="2:18" ht="12.75">
      <c r="B124" s="1"/>
      <c r="C124" s="1"/>
      <c r="D124" s="1"/>
      <c r="E124" s="1"/>
      <c r="F124" s="1"/>
      <c r="G124" s="1"/>
      <c r="H124" s="68">
        <v>84</v>
      </c>
      <c r="I124" s="68" t="s">
        <v>63</v>
      </c>
      <c r="J124" s="68"/>
      <c r="K124" s="24">
        <v>0</v>
      </c>
      <c r="L124" s="24">
        <v>0</v>
      </c>
      <c r="M124" s="24">
        <v>0</v>
      </c>
      <c r="N124" s="25">
        <v>0</v>
      </c>
      <c r="O124" s="102">
        <v>0</v>
      </c>
      <c r="P124" s="29">
        <v>0</v>
      </c>
      <c r="Q124" s="357">
        <v>0</v>
      </c>
      <c r="R124" s="1"/>
    </row>
    <row r="125" spans="1:18" ht="12.75">
      <c r="A125" s="5"/>
      <c r="B125" s="4"/>
      <c r="C125" s="4"/>
      <c r="D125" s="4"/>
      <c r="E125" s="4"/>
      <c r="F125" s="4"/>
      <c r="H125" s="24">
        <v>843</v>
      </c>
      <c r="I125" s="24" t="s">
        <v>64</v>
      </c>
      <c r="J125" s="24"/>
      <c r="K125" s="24"/>
      <c r="L125" s="24"/>
      <c r="M125" s="24"/>
      <c r="N125" s="25"/>
      <c r="O125" s="102"/>
      <c r="P125" s="29"/>
      <c r="Q125" s="357"/>
      <c r="R125" s="1"/>
    </row>
    <row r="126" spans="1:18" ht="12.75">
      <c r="A126" s="6"/>
      <c r="B126" s="113"/>
      <c r="C126" s="113"/>
      <c r="D126" s="113"/>
      <c r="E126" s="113"/>
      <c r="F126" s="113"/>
      <c r="G126" s="113"/>
      <c r="H126" s="38">
        <v>5</v>
      </c>
      <c r="I126" s="38" t="s">
        <v>65</v>
      </c>
      <c r="J126" s="38"/>
      <c r="K126" s="38"/>
      <c r="L126" s="38"/>
      <c r="M126" s="38"/>
      <c r="N126" s="64"/>
      <c r="O126" s="278">
        <f aca="true" t="shared" si="26" ref="O126:Q127">O127</f>
        <v>0</v>
      </c>
      <c r="P126" s="64">
        <f t="shared" si="26"/>
        <v>1700</v>
      </c>
      <c r="Q126" s="372">
        <f t="shared" si="26"/>
        <v>0</v>
      </c>
      <c r="R126" s="1"/>
    </row>
    <row r="127" spans="2:18" ht="12.75">
      <c r="B127" s="1"/>
      <c r="C127" s="1"/>
      <c r="D127" s="1"/>
      <c r="E127" s="1"/>
      <c r="F127" s="1"/>
      <c r="G127" s="1"/>
      <c r="H127" s="68">
        <v>51</v>
      </c>
      <c r="I127" s="68" t="s">
        <v>574</v>
      </c>
      <c r="J127" s="68"/>
      <c r="K127" s="24"/>
      <c r="L127" s="24"/>
      <c r="M127" s="24"/>
      <c r="N127" s="25"/>
      <c r="O127" s="102">
        <f t="shared" si="26"/>
        <v>0</v>
      </c>
      <c r="P127" s="102">
        <f t="shared" si="26"/>
        <v>1700</v>
      </c>
      <c r="Q127" s="102">
        <f t="shared" si="26"/>
        <v>0</v>
      </c>
      <c r="R127" s="1"/>
    </row>
    <row r="128" spans="2:18" ht="12.75">
      <c r="B128" s="1"/>
      <c r="C128" s="1"/>
      <c r="D128" s="1"/>
      <c r="E128" s="1"/>
      <c r="F128" s="1"/>
      <c r="G128" s="1"/>
      <c r="H128" s="24">
        <v>514</v>
      </c>
      <c r="I128" s="24" t="s">
        <v>576</v>
      </c>
      <c r="J128" s="24"/>
      <c r="K128" s="24"/>
      <c r="L128" s="24"/>
      <c r="M128" s="24"/>
      <c r="N128" s="25"/>
      <c r="O128" s="102"/>
      <c r="P128" s="29">
        <f>List2!S118</f>
        <v>1700</v>
      </c>
      <c r="Q128" s="28"/>
      <c r="R128" s="1"/>
    </row>
    <row r="129" spans="1:18" ht="12.75">
      <c r="A129" s="6"/>
      <c r="B129" s="113"/>
      <c r="C129" s="113"/>
      <c r="D129" s="113"/>
      <c r="E129" s="113"/>
      <c r="F129" s="113"/>
      <c r="G129" s="113"/>
      <c r="H129" s="39" t="s">
        <v>66</v>
      </c>
      <c r="I129" s="39"/>
      <c r="J129" s="39"/>
      <c r="K129" s="39"/>
      <c r="L129" s="39"/>
      <c r="M129" s="39"/>
      <c r="N129" s="42"/>
      <c r="O129" s="276"/>
      <c r="P129" s="42"/>
      <c r="Q129" s="39"/>
      <c r="R129" s="1"/>
    </row>
    <row r="130" spans="2:18" ht="12.75">
      <c r="B130" s="1"/>
      <c r="C130" s="1"/>
      <c r="D130" s="1"/>
      <c r="E130" s="1"/>
      <c r="F130" s="1"/>
      <c r="G130" s="4"/>
      <c r="H130" s="38">
        <v>9</v>
      </c>
      <c r="I130" s="41" t="s">
        <v>13</v>
      </c>
      <c r="J130" s="40"/>
      <c r="K130" s="38"/>
      <c r="L130" s="38"/>
      <c r="M130" s="38"/>
      <c r="N130" s="64"/>
      <c r="O130" s="278">
        <f aca="true" t="shared" si="27" ref="O130:Q131">O131</f>
        <v>0</v>
      </c>
      <c r="P130" s="64">
        <f t="shared" si="27"/>
        <v>0</v>
      </c>
      <c r="Q130" s="38">
        <f t="shared" si="27"/>
        <v>0</v>
      </c>
      <c r="R130" s="1"/>
    </row>
    <row r="131" spans="2:17" ht="12.75">
      <c r="B131" s="1"/>
      <c r="C131" s="1"/>
      <c r="D131" s="1"/>
      <c r="E131" s="1"/>
      <c r="F131" s="1"/>
      <c r="G131" s="20"/>
      <c r="H131" s="68">
        <v>92</v>
      </c>
      <c r="I131" s="68" t="s">
        <v>348</v>
      </c>
      <c r="J131" s="68"/>
      <c r="K131" s="25">
        <f>K132</f>
        <v>1213102</v>
      </c>
      <c r="L131" s="25">
        <f>L132</f>
        <v>0</v>
      </c>
      <c r="M131" s="25">
        <f>M132</f>
        <v>0</v>
      </c>
      <c r="N131" s="25"/>
      <c r="O131" s="102">
        <f t="shared" si="27"/>
        <v>0</v>
      </c>
      <c r="P131" s="102">
        <f t="shared" si="27"/>
        <v>0</v>
      </c>
      <c r="Q131" s="102">
        <f t="shared" si="27"/>
        <v>0</v>
      </c>
    </row>
    <row r="132" spans="1:17" ht="12.75">
      <c r="A132" s="5"/>
      <c r="B132" s="4"/>
      <c r="C132" s="4"/>
      <c r="D132" s="4"/>
      <c r="E132" s="4"/>
      <c r="F132" s="4"/>
      <c r="G132" s="20"/>
      <c r="H132" s="24">
        <v>922</v>
      </c>
      <c r="I132" s="24" t="s">
        <v>67</v>
      </c>
      <c r="J132" s="24"/>
      <c r="K132" s="25">
        <v>1213102</v>
      </c>
      <c r="L132" s="25">
        <v>0</v>
      </c>
      <c r="M132" s="25">
        <v>0</v>
      </c>
      <c r="N132" s="25"/>
      <c r="O132" s="102"/>
      <c r="P132" s="29"/>
      <c r="Q132" s="28"/>
    </row>
    <row r="133" spans="1:17" ht="12.75">
      <c r="A133" s="6"/>
      <c r="B133" s="113"/>
      <c r="C133" s="113"/>
      <c r="D133" s="113"/>
      <c r="E133" s="113"/>
      <c r="F133" s="113"/>
      <c r="G133" s="20"/>
      <c r="H133" s="1"/>
      <c r="I133" s="1"/>
      <c r="J133" s="1"/>
      <c r="K133" s="1"/>
      <c r="L133" s="1"/>
      <c r="M133" s="1"/>
      <c r="N133" s="15"/>
      <c r="O133" s="37"/>
      <c r="P133" s="21"/>
      <c r="Q133" s="20"/>
    </row>
    <row r="134" spans="2:17" ht="12.75">
      <c r="B134" s="1"/>
      <c r="C134" s="1"/>
      <c r="D134" s="1"/>
      <c r="E134" s="1"/>
      <c r="F134" s="1"/>
      <c r="G134" s="20"/>
      <c r="H134" s="1"/>
      <c r="I134" s="1"/>
      <c r="J134" s="1"/>
      <c r="K134" s="1"/>
      <c r="L134" s="1"/>
      <c r="M134" s="1"/>
      <c r="N134" s="15"/>
      <c r="O134" s="37"/>
      <c r="P134" s="21"/>
      <c r="Q134" s="20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5"/>
      <c r="O135" s="37"/>
      <c r="P135" s="21"/>
      <c r="Q135" s="20"/>
    </row>
    <row r="136" spans="2:16" ht="12.75">
      <c r="B136" s="1"/>
      <c r="C136" s="1"/>
      <c r="D136" s="1"/>
      <c r="E136" s="1"/>
      <c r="F136" s="1"/>
      <c r="G136" s="1"/>
      <c r="H136" s="1"/>
      <c r="I136" s="113" t="s">
        <v>0</v>
      </c>
      <c r="J136" s="113"/>
      <c r="K136" s="1"/>
      <c r="L136" s="1"/>
      <c r="M136" s="1"/>
      <c r="N136" s="15"/>
      <c r="O136" s="37"/>
      <c r="P136" s="21"/>
    </row>
    <row r="137" spans="2:16" ht="12.75">
      <c r="B137" s="1"/>
      <c r="C137" s="1"/>
      <c r="D137" s="1"/>
      <c r="E137" s="1"/>
      <c r="F137" s="1"/>
      <c r="G137" s="1"/>
      <c r="H137" s="1">
        <v>1</v>
      </c>
      <c r="I137" s="1" t="s">
        <v>68</v>
      </c>
      <c r="J137" s="1"/>
      <c r="K137" s="1"/>
      <c r="L137" s="1"/>
      <c r="M137" s="1"/>
      <c r="N137" s="15"/>
      <c r="O137" s="37"/>
      <c r="P137" s="21"/>
    </row>
    <row r="138" spans="2:16" ht="12.75">
      <c r="B138" s="1"/>
      <c r="C138" s="1"/>
      <c r="D138" s="1"/>
      <c r="E138" s="1"/>
      <c r="F138" s="1"/>
      <c r="G138" s="1"/>
      <c r="H138" s="1">
        <v>2</v>
      </c>
      <c r="I138" s="1" t="s">
        <v>28</v>
      </c>
      <c r="J138" s="1"/>
      <c r="K138" s="1"/>
      <c r="L138" s="1"/>
      <c r="M138" s="1"/>
      <c r="N138" s="15"/>
      <c r="O138" s="37"/>
      <c r="P138" s="21"/>
    </row>
    <row r="139" spans="2:16" ht="12.75">
      <c r="B139" s="1"/>
      <c r="C139" s="1"/>
      <c r="D139" s="1"/>
      <c r="E139" s="1"/>
      <c r="F139" s="1"/>
      <c r="G139" s="1"/>
      <c r="H139" s="1">
        <v>3</v>
      </c>
      <c r="I139" s="1" t="s">
        <v>69</v>
      </c>
      <c r="J139" s="1"/>
      <c r="K139" s="1"/>
      <c r="L139" s="1"/>
      <c r="M139" s="1"/>
      <c r="N139" s="15"/>
      <c r="O139" s="37"/>
      <c r="P139" s="21"/>
    </row>
    <row r="140" spans="2:16" ht="12.75">
      <c r="B140" s="1"/>
      <c r="C140" s="1"/>
      <c r="D140" s="1"/>
      <c r="E140" s="1"/>
      <c r="F140" s="1"/>
      <c r="G140" s="1"/>
      <c r="H140" s="1">
        <v>4</v>
      </c>
      <c r="I140" s="1" t="s">
        <v>70</v>
      </c>
      <c r="J140" s="1"/>
      <c r="K140" s="1"/>
      <c r="L140" s="1"/>
      <c r="M140" s="1"/>
      <c r="N140" s="15"/>
      <c r="O140" s="37"/>
      <c r="P140" s="21"/>
    </row>
    <row r="141" spans="2:16" ht="12.75">
      <c r="B141" s="1"/>
      <c r="C141" s="1"/>
      <c r="D141" s="1"/>
      <c r="E141" s="1"/>
      <c r="F141" s="1"/>
      <c r="G141" s="1"/>
      <c r="H141" s="1">
        <v>5</v>
      </c>
      <c r="I141" s="1" t="s">
        <v>71</v>
      </c>
      <c r="J141" s="1"/>
      <c r="K141" s="1"/>
      <c r="L141" s="1"/>
      <c r="M141" s="1"/>
      <c r="N141" s="15"/>
      <c r="O141" s="37"/>
      <c r="P141" s="21"/>
    </row>
    <row r="142" spans="2:16" ht="12.75">
      <c r="B142" s="1"/>
      <c r="C142" s="1"/>
      <c r="D142" s="1"/>
      <c r="E142" s="1"/>
      <c r="F142" s="1"/>
      <c r="G142" s="1"/>
      <c r="H142" s="1">
        <v>6</v>
      </c>
      <c r="I142" s="1" t="s">
        <v>72</v>
      </c>
      <c r="J142" s="1"/>
      <c r="K142" s="1"/>
      <c r="L142" s="1"/>
      <c r="M142" s="1"/>
      <c r="N142" s="15"/>
      <c r="O142" s="37"/>
      <c r="P142" s="21"/>
    </row>
    <row r="143" spans="2:16" ht="12.75">
      <c r="B143" s="1"/>
      <c r="C143" s="1"/>
      <c r="D143" s="1"/>
      <c r="E143" s="1"/>
      <c r="F143" s="1"/>
      <c r="G143" s="1"/>
      <c r="H143" s="1">
        <v>7</v>
      </c>
      <c r="I143" s="1" t="s">
        <v>358</v>
      </c>
      <c r="J143" s="1"/>
      <c r="K143" s="1"/>
      <c r="L143" s="1"/>
      <c r="M143" s="1"/>
      <c r="N143" s="15"/>
      <c r="O143" s="37"/>
      <c r="P143" s="2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5"/>
      <c r="O144" s="37"/>
      <c r="P144" s="2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5"/>
      <c r="O145" s="37"/>
      <c r="P145" s="2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5"/>
      <c r="O146" s="37"/>
      <c r="P146" s="2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5"/>
      <c r="O147" s="37"/>
      <c r="P147" s="2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5"/>
      <c r="O148" s="37"/>
      <c r="P148" s="2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5"/>
      <c r="O149" s="37"/>
      <c r="P149" s="2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5"/>
      <c r="O150" s="37"/>
      <c r="P150" s="2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5"/>
      <c r="O151" s="37"/>
      <c r="P151" s="2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5"/>
      <c r="O152" s="37"/>
      <c r="P152" s="2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5"/>
      <c r="O153" s="37"/>
      <c r="P153" s="2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5"/>
      <c r="O154" s="37"/>
      <c r="P154" s="2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5"/>
      <c r="O155" s="37"/>
      <c r="P155" s="2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5"/>
      <c r="O156" s="37"/>
      <c r="P156" s="2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5"/>
      <c r="O157" s="37"/>
      <c r="P157" s="2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5"/>
      <c r="O158" s="37"/>
      <c r="P158" s="2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5"/>
      <c r="O159" s="37"/>
      <c r="P159" s="2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5"/>
      <c r="O160" s="37"/>
      <c r="P160" s="2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"/>
      <c r="O161" s="37"/>
      <c r="P161" s="2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37"/>
      <c r="P162" s="2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37"/>
      <c r="P163" s="2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37"/>
      <c r="P164" s="2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37"/>
      <c r="P165" s="2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37"/>
      <c r="P166" s="2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37"/>
      <c r="P167" s="2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37"/>
      <c r="P168" s="2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37"/>
      <c r="P169" s="2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37"/>
      <c r="P170" s="2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37"/>
      <c r="P171" s="2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37"/>
      <c r="P172" s="2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37"/>
      <c r="P173" s="2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37"/>
      <c r="P174" s="2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37"/>
      <c r="P175" s="2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37"/>
      <c r="P176" s="2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37"/>
      <c r="P177" s="2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37"/>
      <c r="P178" s="2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37"/>
      <c r="P179" s="2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37"/>
      <c r="P180" s="2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37"/>
      <c r="P181" s="2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37"/>
      <c r="P182" s="2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37"/>
      <c r="P183" s="2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37"/>
      <c r="P184" s="2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37"/>
      <c r="P185" s="2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37"/>
      <c r="P186" s="2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37"/>
      <c r="P187" s="2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37"/>
      <c r="P188" s="2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37"/>
      <c r="P189" s="2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37"/>
      <c r="P190" s="2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37"/>
      <c r="P191" s="2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37"/>
      <c r="P192" s="2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37"/>
      <c r="P193" s="2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37"/>
      <c r="P194" s="2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37"/>
      <c r="P195" s="2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37"/>
      <c r="P196" s="2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37"/>
      <c r="P197" s="2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37"/>
      <c r="P198" s="2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37"/>
      <c r="P199" s="2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37"/>
      <c r="P200" s="2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37"/>
      <c r="P201" s="2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37"/>
      <c r="P202" s="2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37"/>
      <c r="P203" s="2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37"/>
      <c r="P204" s="2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37"/>
      <c r="P205" s="2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37"/>
      <c r="P206" s="2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37"/>
      <c r="P207" s="2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279"/>
      <c r="P208" s="2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79"/>
      <c r="P209" s="2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79"/>
      <c r="P210" s="2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79"/>
      <c r="P211" s="2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79"/>
      <c r="P212" s="2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79"/>
      <c r="P213" s="2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79"/>
      <c r="P214" s="2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79"/>
      <c r="P215" s="2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79"/>
      <c r="P216" s="2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79"/>
      <c r="P217" s="2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79"/>
      <c r="P218" s="2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79"/>
      <c r="P219" s="2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79"/>
      <c r="P220" s="2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79"/>
      <c r="P221" s="2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79"/>
      <c r="P222" s="2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79"/>
      <c r="P223" s="2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79"/>
      <c r="P224" s="2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79"/>
      <c r="P225" s="2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79"/>
      <c r="P226" s="2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79"/>
      <c r="P227" s="2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79"/>
      <c r="P228" s="2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79"/>
      <c r="P229" s="2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79"/>
      <c r="P230" s="2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79"/>
      <c r="P231" s="2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79"/>
      <c r="P232" s="2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79"/>
      <c r="P233" s="2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79"/>
      <c r="P234" s="2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79"/>
      <c r="P235" s="2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79"/>
      <c r="P236" s="2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79"/>
      <c r="P237" s="2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79"/>
      <c r="P238" s="2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79"/>
      <c r="P239" s="2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79"/>
      <c r="P240" s="2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79"/>
      <c r="P241" s="2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79"/>
      <c r="P242" s="2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79"/>
      <c r="P243" s="2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79"/>
      <c r="P244" s="21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79"/>
      <c r="P245" s="2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79"/>
      <c r="P246" s="2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79"/>
      <c r="P247" s="21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79"/>
      <c r="P248" s="21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79"/>
      <c r="P249" s="21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79"/>
      <c r="P250" s="21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79"/>
      <c r="P251" s="21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79"/>
      <c r="P252" s="21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79"/>
      <c r="P253" s="2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79"/>
      <c r="P254" s="2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79"/>
      <c r="P255" s="2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79"/>
      <c r="P256" s="2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79"/>
      <c r="P257" s="2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79"/>
      <c r="P258" s="2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79"/>
      <c r="P259" s="2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79"/>
      <c r="P260" s="2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79"/>
      <c r="P261" s="2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79"/>
      <c r="P262" s="2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79"/>
      <c r="P263" s="2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79"/>
      <c r="P264" s="2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79"/>
      <c r="P265" s="2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79"/>
      <c r="P266" s="2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79"/>
      <c r="P267" s="2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79"/>
      <c r="P268" s="2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79"/>
      <c r="P269" s="2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79"/>
      <c r="P270" s="2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79"/>
      <c r="P271" s="2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79"/>
      <c r="P272" s="2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79"/>
      <c r="P273" s="2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79"/>
      <c r="P274" s="2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79"/>
      <c r="P275" s="2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79"/>
      <c r="P276" s="2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79"/>
      <c r="P277" s="2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79"/>
      <c r="P278" s="2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79"/>
      <c r="P279" s="2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79"/>
      <c r="P280" s="2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79"/>
      <c r="P281" s="2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79"/>
      <c r="P282" s="2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79"/>
      <c r="P283" s="2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79"/>
      <c r="P284" s="2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79"/>
      <c r="P285" s="2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79"/>
      <c r="P286" s="2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79"/>
      <c r="P287" s="2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79"/>
      <c r="P288" s="2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79"/>
      <c r="P289" s="2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79"/>
      <c r="P290" s="2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79"/>
      <c r="P291" s="2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79"/>
      <c r="P292" s="2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79"/>
      <c r="P293" s="2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79"/>
      <c r="P294" s="2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79"/>
      <c r="P295" s="2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79"/>
      <c r="P296" s="2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79"/>
      <c r="P297" s="2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79"/>
      <c r="P298" s="2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79"/>
      <c r="P299" s="2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79"/>
      <c r="P300" s="2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79"/>
      <c r="P301" s="2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79"/>
      <c r="P302" s="2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79"/>
      <c r="P303" s="2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79"/>
      <c r="P304" s="2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79"/>
      <c r="P305" s="2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79"/>
      <c r="P306" s="2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79"/>
      <c r="P307" s="2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79"/>
      <c r="P308" s="2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79"/>
      <c r="P309" s="2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79"/>
      <c r="P310" s="2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79"/>
      <c r="P311" s="2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79"/>
      <c r="P312" s="2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79"/>
      <c r="P313" s="2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79"/>
      <c r="P314" s="2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79"/>
      <c r="P315" s="2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79"/>
      <c r="P316" s="2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79"/>
      <c r="P317" s="2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79"/>
      <c r="P318" s="2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79"/>
      <c r="P319" s="2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79"/>
      <c r="P320" s="2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79"/>
      <c r="P321" s="2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79"/>
      <c r="P322" s="2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79"/>
      <c r="P323" s="2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79"/>
      <c r="P324" s="2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79"/>
      <c r="P325" s="2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79"/>
      <c r="P326" s="2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79"/>
      <c r="P327" s="2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79"/>
      <c r="P328" s="2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79"/>
      <c r="P329" s="2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79"/>
      <c r="P330" s="2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79"/>
      <c r="P331" s="2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79"/>
      <c r="P332" s="2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79"/>
      <c r="P333" s="21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79"/>
      <c r="P334" s="21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79"/>
      <c r="P335" s="21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79"/>
      <c r="P336" s="21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79"/>
      <c r="P337" s="21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79"/>
      <c r="P338" s="21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79"/>
      <c r="P339" s="21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79"/>
      <c r="P340" s="21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79"/>
      <c r="P341" s="21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79"/>
      <c r="P342" s="21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79"/>
      <c r="P343" s="21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79"/>
      <c r="P344" s="21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79"/>
      <c r="P345" s="21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79"/>
      <c r="P346" s="21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79"/>
      <c r="P347" s="21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79"/>
      <c r="P348" s="21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79"/>
      <c r="P349" s="21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79"/>
      <c r="P350" s="21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79"/>
      <c r="P351" s="21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79"/>
      <c r="P352" s="21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79"/>
      <c r="P353" s="21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79"/>
      <c r="P354" s="21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79"/>
      <c r="P355" s="21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79"/>
      <c r="P356" s="21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79"/>
      <c r="P357" s="21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79"/>
      <c r="P358" s="21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79"/>
      <c r="P359" s="21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79"/>
      <c r="P360" s="21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79"/>
      <c r="P361" s="21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79"/>
      <c r="P362" s="21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79"/>
      <c r="P363" s="21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79"/>
      <c r="P364" s="21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79"/>
      <c r="P365" s="21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79"/>
      <c r="P366" s="21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79"/>
      <c r="P367" s="21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79"/>
      <c r="P368" s="21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79"/>
      <c r="P369" s="21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79"/>
      <c r="P370" s="21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79"/>
      <c r="P371" s="21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79"/>
      <c r="P372" s="21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79"/>
      <c r="P373" s="21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79"/>
      <c r="P374" s="21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79"/>
      <c r="P375" s="21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79"/>
      <c r="P376" s="21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79"/>
      <c r="P377" s="21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79"/>
      <c r="P378" s="21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79"/>
      <c r="P379" s="21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79"/>
      <c r="P380" s="21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79"/>
      <c r="P381" s="21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79"/>
      <c r="P382" s="21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79"/>
      <c r="P383" s="21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79"/>
      <c r="P384" s="21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79"/>
      <c r="P385" s="21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79"/>
      <c r="P386" s="21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79"/>
      <c r="P387" s="21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79"/>
      <c r="P388" s="21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79"/>
      <c r="P389" s="21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79"/>
      <c r="P390" s="21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79"/>
      <c r="P391" s="21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79"/>
      <c r="P392" s="21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79"/>
      <c r="P393" s="21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79"/>
      <c r="P394" s="21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79"/>
      <c r="P395" s="21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79"/>
      <c r="P396" s="21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79"/>
      <c r="P397" s="21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79"/>
      <c r="P398" s="21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79"/>
      <c r="P399" s="21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79"/>
      <c r="P400" s="21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79"/>
      <c r="P401" s="21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79"/>
      <c r="P402" s="21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79"/>
      <c r="P403" s="21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79"/>
      <c r="P404" s="21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79"/>
      <c r="P405" s="21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79"/>
      <c r="P406" s="21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79"/>
      <c r="P407" s="21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79"/>
      <c r="P408" s="21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79"/>
      <c r="P409" s="21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79"/>
      <c r="P410" s="21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79"/>
      <c r="P411" s="21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79"/>
      <c r="P412" s="21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79"/>
      <c r="P413" s="21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79"/>
      <c r="P414" s="21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79"/>
      <c r="P415" s="21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79"/>
      <c r="P416" s="21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79"/>
      <c r="P417" s="21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79"/>
      <c r="P418" s="21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79"/>
      <c r="P419" s="21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79"/>
      <c r="P420" s="21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79"/>
      <c r="P421" s="21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79"/>
      <c r="P422" s="21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79"/>
      <c r="P423" s="21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79"/>
      <c r="P424" s="21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79"/>
      <c r="P425" s="21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79"/>
      <c r="P426" s="21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79"/>
      <c r="P427" s="21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79"/>
      <c r="P428" s="21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79"/>
      <c r="P429" s="21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79"/>
      <c r="P430" s="21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79"/>
      <c r="P431" s="21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79"/>
      <c r="P432" s="21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79"/>
      <c r="P433" s="21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79"/>
      <c r="P434" s="21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79"/>
      <c r="P435" s="21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79"/>
      <c r="P436" s="21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79"/>
      <c r="P437" s="21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79"/>
      <c r="P438" s="21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79"/>
      <c r="P439" s="21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79"/>
      <c r="P440" s="21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79"/>
      <c r="P441" s="21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79"/>
      <c r="P442" s="21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79"/>
      <c r="P443" s="21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79"/>
      <c r="P444" s="21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79"/>
      <c r="P445" s="21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79"/>
      <c r="P446" s="21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79"/>
      <c r="P447" s="21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79"/>
      <c r="P448" s="21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79"/>
      <c r="P449" s="21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79"/>
      <c r="P450" s="21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79"/>
      <c r="P451" s="21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79"/>
      <c r="P452" s="21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79"/>
      <c r="P453" s="21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79"/>
      <c r="P454" s="21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79"/>
      <c r="P455" s="21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79"/>
      <c r="P456" s="21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79"/>
      <c r="P457" s="21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79"/>
      <c r="P458" s="21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79"/>
      <c r="P459" s="21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79"/>
      <c r="P460" s="21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79"/>
      <c r="P461" s="21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79"/>
      <c r="P462" s="21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79"/>
      <c r="P463" s="21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79"/>
      <c r="P464" s="21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79"/>
      <c r="P465" s="21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79"/>
      <c r="P466" s="21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79"/>
      <c r="P467" s="21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79"/>
      <c r="P468" s="21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79"/>
      <c r="P469" s="21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79"/>
      <c r="P470" s="21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79"/>
      <c r="P471" s="21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79"/>
      <c r="P472" s="21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79"/>
      <c r="P473" s="21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79"/>
      <c r="P474" s="21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79"/>
      <c r="P475" s="21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79"/>
      <c r="P476" s="21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79"/>
      <c r="P477" s="21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79"/>
      <c r="P478" s="21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79"/>
      <c r="P479" s="21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79"/>
      <c r="P480" s="21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79"/>
      <c r="P481" s="21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79"/>
      <c r="P482" s="21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79"/>
      <c r="P483" s="21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79"/>
      <c r="P484" s="21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79"/>
      <c r="P485" s="21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79"/>
      <c r="P486" s="21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79"/>
      <c r="P487" s="21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79"/>
      <c r="P488" s="21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79"/>
      <c r="P489" s="21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79"/>
      <c r="P490" s="21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79"/>
      <c r="P491" s="21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79"/>
      <c r="P492" s="21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79"/>
      <c r="P493" s="21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79"/>
      <c r="P494" s="21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79"/>
      <c r="P495" s="21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79"/>
      <c r="P496" s="21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79"/>
      <c r="P497" s="21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79"/>
      <c r="P498" s="21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79"/>
      <c r="P499" s="21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79"/>
      <c r="P500" s="21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79"/>
      <c r="P501" s="21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79"/>
      <c r="P502" s="21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79"/>
      <c r="P503" s="21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79"/>
      <c r="P504" s="21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79"/>
      <c r="P505" s="21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79"/>
      <c r="P506" s="21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79"/>
      <c r="P507" s="21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79"/>
      <c r="P508" s="21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79"/>
      <c r="P509" s="21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79"/>
      <c r="P510" s="21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79"/>
      <c r="P511" s="21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79"/>
      <c r="P512" s="21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79"/>
      <c r="P513" s="21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79"/>
      <c r="P514" s="21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79"/>
      <c r="P515" s="21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79"/>
      <c r="P516" s="21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79"/>
      <c r="P517" s="21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79"/>
      <c r="P518" s="21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79"/>
      <c r="P519" s="21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79"/>
      <c r="P520" s="21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79"/>
      <c r="P521" s="21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79"/>
      <c r="P522" s="21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79"/>
      <c r="P523" s="21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79"/>
      <c r="P524" s="21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79"/>
      <c r="P525" s="21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79"/>
      <c r="P526" s="21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79"/>
      <c r="P527" s="21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79"/>
      <c r="P528" s="21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79"/>
      <c r="P529" s="21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79"/>
      <c r="P530" s="21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79"/>
      <c r="P531" s="21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79"/>
      <c r="P532" s="21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79"/>
      <c r="P533" s="21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79"/>
      <c r="P534" s="21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79"/>
      <c r="P535" s="21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79"/>
      <c r="P536" s="21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79"/>
      <c r="P537" s="21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79"/>
      <c r="P538" s="21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79"/>
      <c r="P539" s="21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79"/>
      <c r="P540" s="21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79"/>
      <c r="P541" s="21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79"/>
      <c r="P542" s="21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79"/>
      <c r="P543" s="21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79"/>
      <c r="P544" s="21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79"/>
      <c r="P545" s="21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79"/>
      <c r="P546" s="21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79"/>
      <c r="P547" s="21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79"/>
      <c r="P548" s="21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79"/>
      <c r="P549" s="21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79"/>
      <c r="P550" s="21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79"/>
      <c r="P551" s="21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79"/>
      <c r="P552" s="21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79"/>
      <c r="P553" s="21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79"/>
      <c r="P554" s="21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79"/>
      <c r="P555" s="21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79"/>
      <c r="P556" s="21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79"/>
      <c r="P557" s="21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79"/>
      <c r="P558" s="21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79"/>
      <c r="P559" s="21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79"/>
      <c r="P560" s="21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79"/>
      <c r="P561" s="21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79"/>
      <c r="P562" s="21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79"/>
      <c r="P563" s="21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79"/>
      <c r="P564" s="21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79"/>
      <c r="P565" s="21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79"/>
      <c r="P566" s="21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79"/>
      <c r="P567" s="21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79"/>
      <c r="P568" s="21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79"/>
      <c r="P569" s="21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79"/>
      <c r="P570" s="21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79"/>
      <c r="P571" s="21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79"/>
      <c r="P572" s="21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79"/>
      <c r="P573" s="21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79"/>
      <c r="P574" s="21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79"/>
      <c r="P575" s="21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79"/>
      <c r="P576" s="21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79"/>
      <c r="P577" s="21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79"/>
      <c r="P578" s="21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79"/>
      <c r="P579" s="21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79"/>
      <c r="P580" s="21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79"/>
      <c r="P581" s="21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79"/>
      <c r="P582" s="21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79"/>
      <c r="P583" s="21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79"/>
      <c r="P584" s="21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79"/>
      <c r="P585" s="21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79"/>
      <c r="P586" s="21"/>
    </row>
    <row r="587" spans="2:14" ht="15">
      <c r="B587" s="1"/>
      <c r="C587" s="1"/>
      <c r="D587" s="1"/>
      <c r="E587" s="1"/>
      <c r="F587" s="1"/>
      <c r="G587" s="1"/>
      <c r="N587" s="1"/>
    </row>
    <row r="588" spans="2:14" ht="15">
      <c r="B588" s="1"/>
      <c r="C588" s="1"/>
      <c r="D588" s="1"/>
      <c r="E588" s="1"/>
      <c r="F588" s="1"/>
      <c r="G588" s="1"/>
      <c r="N588" s="1"/>
    </row>
    <row r="589" spans="2:14" ht="15">
      <c r="B589" s="1"/>
      <c r="C589" s="1"/>
      <c r="D589" s="1"/>
      <c r="E589" s="1"/>
      <c r="F589" s="1"/>
      <c r="G589" s="1"/>
      <c r="N589" s="1"/>
    </row>
    <row r="590" ht="15">
      <c r="N590" s="1"/>
    </row>
    <row r="591" ht="15">
      <c r="N591" s="1"/>
    </row>
    <row r="592" ht="15">
      <c r="N592" s="1"/>
    </row>
    <row r="593" ht="15">
      <c r="N593" s="1"/>
    </row>
  </sheetData>
  <sheetProtection/>
  <mergeCells count="5">
    <mergeCell ref="O2:P2"/>
    <mergeCell ref="I100:J100"/>
    <mergeCell ref="A6:Q6"/>
    <mergeCell ref="I47:J47"/>
    <mergeCell ref="H14:J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10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1127"/>
  <sheetViews>
    <sheetView zoomScaleSheetLayoutView="75" zoomScalePageLayoutView="0" workbookViewId="0" topLeftCell="A570">
      <selection activeCell="L579" sqref="L579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20" hidden="1" customWidth="1"/>
    <col min="17" max="17" width="8.8515625" style="1" hidden="1" customWidth="1"/>
    <col min="18" max="18" width="12.8515625" style="241" customWidth="1"/>
    <col min="19" max="19" width="11.8515625" style="20" customWidth="1"/>
    <col min="20" max="20" width="11.28125" style="374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16384" width="9.140625" style="1" customWidth="1"/>
  </cols>
  <sheetData>
    <row r="2" spans="18:20" ht="12.75">
      <c r="R2" s="469"/>
      <c r="S2" s="470"/>
      <c r="T2" s="470"/>
    </row>
    <row r="3" spans="1:20" ht="15.75">
      <c r="A3" s="288"/>
      <c r="C3" s="426"/>
      <c r="H3" s="88"/>
      <c r="I3" s="88"/>
      <c r="J3" s="471" t="s">
        <v>580</v>
      </c>
      <c r="K3" s="471"/>
      <c r="L3" s="471"/>
      <c r="M3" s="88"/>
      <c r="N3" s="88"/>
      <c r="O3" s="88"/>
      <c r="P3" s="88"/>
      <c r="Q3" s="88"/>
      <c r="R3" s="88"/>
      <c r="S3" s="88"/>
      <c r="T3" s="88"/>
    </row>
    <row r="4" spans="1:20" ht="15.75">
      <c r="A4" s="241" t="s">
        <v>581</v>
      </c>
      <c r="B4" s="84"/>
      <c r="C4" s="241"/>
      <c r="D4" s="84"/>
      <c r="E4" s="84"/>
      <c r="F4" s="84"/>
      <c r="G4" s="84"/>
      <c r="H4" s="104"/>
      <c r="I4" s="104"/>
      <c r="J4" s="121"/>
      <c r="K4" s="121"/>
      <c r="M4" s="104"/>
      <c r="N4" s="104"/>
      <c r="O4" s="104"/>
      <c r="P4" s="104"/>
      <c r="Q4" s="104"/>
      <c r="R4" s="104"/>
      <c r="S4" s="88"/>
      <c r="T4" s="88"/>
    </row>
    <row r="5" spans="1:20" ht="15.75">
      <c r="A5" s="84"/>
      <c r="B5" s="84"/>
      <c r="C5" s="84"/>
      <c r="D5" s="84"/>
      <c r="E5" s="84"/>
      <c r="F5" s="84"/>
      <c r="G5" s="84"/>
      <c r="H5" s="84"/>
      <c r="I5" s="84"/>
      <c r="M5" s="84"/>
      <c r="N5" s="84"/>
      <c r="O5" s="84"/>
      <c r="P5" s="428"/>
      <c r="Q5" s="84"/>
      <c r="R5" s="84"/>
      <c r="S5" s="88"/>
      <c r="T5" s="88"/>
    </row>
    <row r="6" spans="1:20" ht="12.75">
      <c r="A6" s="84" t="s">
        <v>598</v>
      </c>
      <c r="B6" s="84"/>
      <c r="C6" s="84"/>
      <c r="D6" s="84"/>
      <c r="E6" s="84"/>
      <c r="F6" s="84"/>
      <c r="G6" s="84"/>
      <c r="H6" s="84"/>
      <c r="I6" s="84"/>
      <c r="M6" s="84"/>
      <c r="N6" s="84"/>
      <c r="O6" s="84"/>
      <c r="P6" s="428"/>
      <c r="Q6" s="84"/>
      <c r="R6" s="84"/>
      <c r="S6" s="290"/>
      <c r="T6" s="1"/>
    </row>
    <row r="7" spans="1:20" ht="12.75">
      <c r="A7" s="84" t="s">
        <v>582</v>
      </c>
      <c r="B7" s="84"/>
      <c r="C7" s="84"/>
      <c r="D7" s="84"/>
      <c r="E7" s="84"/>
      <c r="F7" s="84"/>
      <c r="G7" s="84"/>
      <c r="H7" s="84"/>
      <c r="I7" s="84"/>
      <c r="M7" s="84"/>
      <c r="N7" s="84"/>
      <c r="O7" s="84"/>
      <c r="P7" s="428"/>
      <c r="Q7" s="84"/>
      <c r="R7" s="84"/>
      <c r="S7" s="290"/>
      <c r="T7" s="1"/>
    </row>
    <row r="8" spans="1:23" ht="12.75">
      <c r="A8" s="3" t="s">
        <v>73</v>
      </c>
      <c r="B8" s="3"/>
      <c r="C8" s="3" t="s">
        <v>74</v>
      </c>
      <c r="D8" s="3"/>
      <c r="E8" s="3"/>
      <c r="F8" s="3"/>
      <c r="G8" s="3"/>
      <c r="H8" s="3"/>
      <c r="I8" s="3" t="s">
        <v>75</v>
      </c>
      <c r="J8" s="3"/>
      <c r="K8" s="3"/>
      <c r="L8" s="329"/>
      <c r="M8" s="327" t="s">
        <v>2</v>
      </c>
      <c r="N8" s="12" t="s">
        <v>2</v>
      </c>
      <c r="O8" s="12" t="s">
        <v>76</v>
      </c>
      <c r="P8" s="12" t="s">
        <v>510</v>
      </c>
      <c r="Q8" s="326" t="s">
        <v>4</v>
      </c>
      <c r="R8" s="334"/>
      <c r="S8" s="330"/>
      <c r="T8" s="375"/>
      <c r="U8" s="327"/>
      <c r="V8" s="10"/>
      <c r="W8" s="10"/>
    </row>
    <row r="9" spans="1:23" ht="12.75">
      <c r="A9" s="3" t="s">
        <v>78</v>
      </c>
      <c r="B9" s="3"/>
      <c r="C9" s="3" t="s">
        <v>79</v>
      </c>
      <c r="D9" s="3"/>
      <c r="E9" s="3"/>
      <c r="F9" s="3"/>
      <c r="G9" s="3"/>
      <c r="H9" s="3"/>
      <c r="I9" s="3"/>
      <c r="J9" s="3"/>
      <c r="K9" s="3"/>
      <c r="L9" s="329"/>
      <c r="M9" s="327">
        <v>2009</v>
      </c>
      <c r="N9" s="10">
        <v>2010</v>
      </c>
      <c r="O9" s="10">
        <v>2011</v>
      </c>
      <c r="P9" s="10">
        <v>2011</v>
      </c>
      <c r="Q9" s="332">
        <v>2012</v>
      </c>
      <c r="R9" s="335"/>
      <c r="S9" s="35"/>
      <c r="T9" s="376"/>
      <c r="U9" s="328"/>
      <c r="V9" s="14"/>
      <c r="W9" s="13"/>
    </row>
    <row r="10" spans="1:23" ht="12.75">
      <c r="A10" s="3" t="s">
        <v>83</v>
      </c>
      <c r="B10" s="3"/>
      <c r="C10" s="3"/>
      <c r="D10" s="3"/>
      <c r="E10" s="3"/>
      <c r="F10" s="3"/>
      <c r="G10" s="3"/>
      <c r="H10" s="3"/>
      <c r="I10" s="3" t="s">
        <v>122</v>
      </c>
      <c r="J10" s="3"/>
      <c r="K10" s="3" t="s">
        <v>124</v>
      </c>
      <c r="L10" s="329"/>
      <c r="M10" s="327"/>
      <c r="N10" s="10"/>
      <c r="O10" s="10"/>
      <c r="P10" s="122"/>
      <c r="Q10" s="332"/>
      <c r="R10" s="335"/>
      <c r="S10" s="35"/>
      <c r="T10" s="375"/>
      <c r="U10" s="327"/>
      <c r="V10" s="10"/>
      <c r="W10" s="10"/>
    </row>
    <row r="11" spans="1:23" ht="12.75">
      <c r="A11" s="3" t="s">
        <v>84</v>
      </c>
      <c r="B11" s="3"/>
      <c r="C11" s="3"/>
      <c r="D11" s="3"/>
      <c r="E11" s="3"/>
      <c r="F11" s="3"/>
      <c r="G11" s="3"/>
      <c r="H11" s="3"/>
      <c r="I11" s="3" t="s">
        <v>123</v>
      </c>
      <c r="J11" s="3" t="s">
        <v>85</v>
      </c>
      <c r="K11" s="3" t="s">
        <v>125</v>
      </c>
      <c r="L11" s="329"/>
      <c r="M11" s="327">
        <v>1</v>
      </c>
      <c r="N11" s="10"/>
      <c r="O11" s="10"/>
      <c r="P11" s="122"/>
      <c r="Q11" s="333"/>
      <c r="R11" s="335"/>
      <c r="S11" s="331"/>
      <c r="T11" s="375"/>
      <c r="U11" s="327"/>
      <c r="V11" s="10"/>
      <c r="W11" s="10"/>
    </row>
    <row r="12" spans="1:23" ht="12.75">
      <c r="A12" s="4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/>
      <c r="J12" s="4" t="s">
        <v>86</v>
      </c>
      <c r="K12" s="4"/>
      <c r="L12" s="4"/>
      <c r="M12" s="4"/>
      <c r="N12" s="4"/>
      <c r="O12" s="4"/>
      <c r="P12" s="123"/>
      <c r="Q12" s="4"/>
      <c r="R12" s="242" t="s">
        <v>548</v>
      </c>
      <c r="S12" s="336" t="s">
        <v>573</v>
      </c>
      <c r="T12" s="377" t="s">
        <v>549</v>
      </c>
      <c r="U12" s="4"/>
      <c r="V12" s="4"/>
      <c r="W12" s="4"/>
    </row>
    <row r="13" spans="10:23" ht="12.75">
      <c r="J13" s="124" t="s">
        <v>287</v>
      </c>
      <c r="K13" s="124" t="s">
        <v>286</v>
      </c>
      <c r="L13" s="19"/>
      <c r="M13" s="22"/>
      <c r="N13" s="19"/>
      <c r="O13" s="19"/>
      <c r="P13" s="124"/>
      <c r="Q13" s="19"/>
      <c r="R13" s="243"/>
      <c r="S13" s="19"/>
      <c r="T13" s="378"/>
      <c r="U13" s="19"/>
      <c r="V13" s="19"/>
      <c r="W13" s="19"/>
    </row>
    <row r="14" spans="10:23" ht="12.75">
      <c r="J14" s="125" t="s">
        <v>199</v>
      </c>
      <c r="K14" s="9" t="s">
        <v>200</v>
      </c>
      <c r="L14" s="9"/>
      <c r="M14" s="18"/>
      <c r="N14" s="9"/>
      <c r="O14" s="9"/>
      <c r="P14" s="125"/>
      <c r="Q14" s="9"/>
      <c r="R14" s="244"/>
      <c r="S14" s="9"/>
      <c r="T14" s="379"/>
      <c r="U14" s="9"/>
      <c r="V14" s="9"/>
      <c r="W14" s="9"/>
    </row>
    <row r="15" spans="9:16" ht="12.75">
      <c r="I15" s="1">
        <v>100</v>
      </c>
      <c r="J15" s="1" t="s">
        <v>201</v>
      </c>
      <c r="K15" s="1" t="s">
        <v>106</v>
      </c>
      <c r="M15" s="15"/>
      <c r="P15" s="126"/>
    </row>
    <row r="16" spans="1:23" ht="12.75">
      <c r="A16" s="7" t="s">
        <v>392</v>
      </c>
      <c r="B16" s="7"/>
      <c r="C16" s="7"/>
      <c r="D16" s="7"/>
      <c r="E16" s="7"/>
      <c r="F16" s="7"/>
      <c r="G16" s="7"/>
      <c r="H16" s="7"/>
      <c r="I16" s="7"/>
      <c r="J16" s="127" t="s">
        <v>131</v>
      </c>
      <c r="K16" s="127" t="s">
        <v>129</v>
      </c>
      <c r="L16" s="127"/>
      <c r="M16" s="16"/>
      <c r="N16" s="7"/>
      <c r="O16" s="7"/>
      <c r="P16" s="128"/>
      <c r="Q16" s="7"/>
      <c r="R16" s="245"/>
      <c r="S16" s="7"/>
      <c r="T16" s="380"/>
      <c r="U16" s="7"/>
      <c r="V16" s="7"/>
      <c r="W16" s="7"/>
    </row>
    <row r="17" spans="1:23" ht="12.75">
      <c r="A17" s="7"/>
      <c r="B17" s="7"/>
      <c r="C17" s="7"/>
      <c r="D17" s="7"/>
      <c r="E17" s="7"/>
      <c r="F17" s="7"/>
      <c r="G17" s="7"/>
      <c r="H17" s="7"/>
      <c r="I17" s="7"/>
      <c r="J17" s="127" t="s">
        <v>132</v>
      </c>
      <c r="K17" s="127" t="s">
        <v>130</v>
      </c>
      <c r="L17" s="127"/>
      <c r="M17" s="16"/>
      <c r="N17" s="7"/>
      <c r="O17" s="7"/>
      <c r="P17" s="128"/>
      <c r="Q17" s="7"/>
      <c r="R17" s="245"/>
      <c r="S17" s="7"/>
      <c r="T17" s="380"/>
      <c r="U17" s="7"/>
      <c r="V17" s="7"/>
      <c r="W17" s="7"/>
    </row>
    <row r="18" spans="1:23" ht="12.75">
      <c r="A18" s="8" t="s">
        <v>412</v>
      </c>
      <c r="B18" s="8"/>
      <c r="C18" s="8"/>
      <c r="D18" s="8"/>
      <c r="E18" s="8"/>
      <c r="F18" s="8"/>
      <c r="G18" s="8"/>
      <c r="H18" s="8"/>
      <c r="I18" s="8">
        <v>111</v>
      </c>
      <c r="J18" s="8" t="s">
        <v>134</v>
      </c>
      <c r="K18" s="8" t="s">
        <v>133</v>
      </c>
      <c r="L18" s="8"/>
      <c r="M18" s="17"/>
      <c r="N18" s="17"/>
      <c r="O18" s="8"/>
      <c r="P18" s="129"/>
      <c r="Q18" s="8"/>
      <c r="R18" s="246"/>
      <c r="S18" s="8"/>
      <c r="T18" s="381"/>
      <c r="U18" s="8"/>
      <c r="V18" s="8"/>
      <c r="W18" s="8"/>
    </row>
    <row r="19" spans="1:23" ht="12.75">
      <c r="A19" s="20" t="s">
        <v>412</v>
      </c>
      <c r="I19" s="1">
        <v>111</v>
      </c>
      <c r="J19" s="68">
        <v>3</v>
      </c>
      <c r="K19" s="68" t="s">
        <v>7</v>
      </c>
      <c r="L19" s="68"/>
      <c r="M19" s="82">
        <f aca="true" t="shared" si="0" ref="M19:S19">M20</f>
        <v>323920</v>
      </c>
      <c r="N19" s="82">
        <f t="shared" si="0"/>
        <v>244565</v>
      </c>
      <c r="O19" s="82">
        <f t="shared" si="0"/>
        <v>190000</v>
      </c>
      <c r="P19" s="81">
        <f>P20</f>
        <v>373500</v>
      </c>
      <c r="Q19" s="130">
        <f t="shared" si="0"/>
        <v>233000</v>
      </c>
      <c r="R19" s="247">
        <f t="shared" si="0"/>
        <v>202000</v>
      </c>
      <c r="S19" s="131">
        <f t="shared" si="0"/>
        <v>233301.45</v>
      </c>
      <c r="T19" s="382">
        <f>S19/R19</f>
        <v>1.1549576732673268</v>
      </c>
      <c r="U19" s="132">
        <f aca="true" t="shared" si="1" ref="U19:W20">P19/O19*100</f>
        <v>196.57894736842104</v>
      </c>
      <c r="V19" s="132">
        <f t="shared" si="1"/>
        <v>62.38286479250335</v>
      </c>
      <c r="W19" s="132">
        <f t="shared" si="1"/>
        <v>86.69527896995707</v>
      </c>
    </row>
    <row r="20" spans="1:23" ht="12.75">
      <c r="A20" s="20" t="s">
        <v>412</v>
      </c>
      <c r="I20" s="1">
        <v>111</v>
      </c>
      <c r="J20" s="24">
        <v>32</v>
      </c>
      <c r="K20" s="31" t="s">
        <v>38</v>
      </c>
      <c r="L20" s="72"/>
      <c r="M20" s="25">
        <f>M21+M22+M27</f>
        <v>323920</v>
      </c>
      <c r="N20" s="25">
        <f>N21+N22+N27+N23+N25</f>
        <v>244565</v>
      </c>
      <c r="O20" s="25">
        <f>O21+O22+O27</f>
        <v>190000</v>
      </c>
      <c r="P20" s="29">
        <f>P21+P22+P27+P23+P25+P28+P26</f>
        <v>373500</v>
      </c>
      <c r="Q20" s="29">
        <f>Q21+Q22+Q27+Q23+Q25+Q28+Q26</f>
        <v>233000</v>
      </c>
      <c r="R20" s="105">
        <f>R21+R22+R27+R23+R25+R28+R26+R24</f>
        <v>202000</v>
      </c>
      <c r="S20" s="133">
        <f>S21+S22+S27+S23+S25+S28+S26+S24</f>
        <v>233301.45</v>
      </c>
      <c r="T20" s="383">
        <f>S20/R20</f>
        <v>1.1549576732673268</v>
      </c>
      <c r="U20" s="132">
        <f t="shared" si="1"/>
        <v>196.57894736842104</v>
      </c>
      <c r="V20" s="132">
        <f t="shared" si="1"/>
        <v>62.38286479250335</v>
      </c>
      <c r="W20" s="132">
        <f t="shared" si="1"/>
        <v>86.69527896995707</v>
      </c>
    </row>
    <row r="21" spans="1:23" ht="12.75">
      <c r="A21" s="20" t="s">
        <v>412</v>
      </c>
      <c r="C21" s="1">
        <v>2</v>
      </c>
      <c r="D21" s="1">
        <v>3</v>
      </c>
      <c r="E21" s="1">
        <v>4</v>
      </c>
      <c r="I21" s="1">
        <v>111</v>
      </c>
      <c r="J21" s="24">
        <v>3233</v>
      </c>
      <c r="K21" s="24" t="s">
        <v>208</v>
      </c>
      <c r="L21" s="24"/>
      <c r="M21" s="25">
        <v>17836</v>
      </c>
      <c r="N21" s="25">
        <v>15712</v>
      </c>
      <c r="O21" s="25">
        <v>20000</v>
      </c>
      <c r="P21" s="29">
        <v>33500</v>
      </c>
      <c r="Q21" s="134">
        <v>24000</v>
      </c>
      <c r="R21" s="247">
        <v>27000</v>
      </c>
      <c r="S21" s="133">
        <v>3759</v>
      </c>
      <c r="T21" s="383">
        <f aca="true" t="shared" si="2" ref="T21:T28">S21/R21</f>
        <v>0.13922222222222222</v>
      </c>
      <c r="U21" s="134">
        <v>24000</v>
      </c>
      <c r="V21" s="134">
        <v>24000</v>
      </c>
      <c r="W21" s="134">
        <v>24000</v>
      </c>
    </row>
    <row r="22" spans="1:23" ht="12.75">
      <c r="A22" s="20" t="s">
        <v>412</v>
      </c>
      <c r="E22" s="1">
        <v>4</v>
      </c>
      <c r="I22" s="1">
        <v>111</v>
      </c>
      <c r="J22" s="24">
        <v>3291</v>
      </c>
      <c r="K22" s="24" t="s">
        <v>209</v>
      </c>
      <c r="L22" s="24"/>
      <c r="M22" s="25">
        <v>256959</v>
      </c>
      <c r="N22" s="25">
        <v>152384</v>
      </c>
      <c r="O22" s="25">
        <v>150000</v>
      </c>
      <c r="P22" s="29">
        <v>160000</v>
      </c>
      <c r="Q22" s="134">
        <v>185000</v>
      </c>
      <c r="R22" s="247">
        <v>150000</v>
      </c>
      <c r="S22" s="133">
        <v>86828.45</v>
      </c>
      <c r="T22" s="383">
        <f t="shared" si="2"/>
        <v>0.5788563333333333</v>
      </c>
      <c r="U22" s="132">
        <f>P22/O22*100</f>
        <v>106.66666666666667</v>
      </c>
      <c r="V22" s="132">
        <f>Q22/P22*100</f>
        <v>115.625</v>
      </c>
      <c r="W22" s="132">
        <f>R22/Q22*100</f>
        <v>81.08108108108108</v>
      </c>
    </row>
    <row r="23" spans="1:23" ht="12.75">
      <c r="A23" s="20" t="s">
        <v>412</v>
      </c>
      <c r="I23" s="1">
        <v>111</v>
      </c>
      <c r="J23" s="43">
        <v>3291</v>
      </c>
      <c r="K23" s="43" t="s">
        <v>553</v>
      </c>
      <c r="L23" s="43"/>
      <c r="M23" s="44"/>
      <c r="N23" s="44">
        <v>53078</v>
      </c>
      <c r="O23" s="44">
        <v>0</v>
      </c>
      <c r="P23" s="76">
        <v>0</v>
      </c>
      <c r="Q23" s="134">
        <v>0</v>
      </c>
      <c r="R23" s="248">
        <v>0</v>
      </c>
      <c r="S23" s="133">
        <v>107471</v>
      </c>
      <c r="T23" s="383" t="e">
        <f t="shared" si="2"/>
        <v>#DIV/0!</v>
      </c>
      <c r="U23" s="132"/>
      <c r="V23" s="132"/>
      <c r="W23" s="132"/>
    </row>
    <row r="24" spans="1:23" ht="12.75">
      <c r="A24" s="20" t="s">
        <v>412</v>
      </c>
      <c r="I24" s="1">
        <v>111</v>
      </c>
      <c r="J24" s="43">
        <v>3291</v>
      </c>
      <c r="K24" s="43" t="s">
        <v>556</v>
      </c>
      <c r="L24" s="43"/>
      <c r="M24" s="44"/>
      <c r="N24" s="44"/>
      <c r="O24" s="44"/>
      <c r="P24" s="76"/>
      <c r="Q24" s="134"/>
      <c r="R24" s="248">
        <v>0</v>
      </c>
      <c r="S24" s="133">
        <v>4938</v>
      </c>
      <c r="T24" s="383" t="e">
        <f t="shared" si="2"/>
        <v>#DIV/0!</v>
      </c>
      <c r="U24" s="132"/>
      <c r="V24" s="132"/>
      <c r="W24" s="132"/>
    </row>
    <row r="25" spans="1:23" ht="12.75">
      <c r="A25" s="20" t="s">
        <v>412</v>
      </c>
      <c r="I25" s="1">
        <v>111</v>
      </c>
      <c r="J25" s="43">
        <v>3291</v>
      </c>
      <c r="K25" s="43" t="s">
        <v>554</v>
      </c>
      <c r="L25" s="43"/>
      <c r="M25" s="44"/>
      <c r="N25" s="44">
        <v>4962</v>
      </c>
      <c r="O25" s="44">
        <v>0</v>
      </c>
      <c r="P25" s="76">
        <v>0</v>
      </c>
      <c r="Q25" s="134">
        <v>0</v>
      </c>
      <c r="R25" s="248">
        <v>0</v>
      </c>
      <c r="S25" s="133">
        <v>23762</v>
      </c>
      <c r="T25" s="383" t="e">
        <f t="shared" si="2"/>
        <v>#DIV/0!</v>
      </c>
      <c r="U25" s="132"/>
      <c r="V25" s="132"/>
      <c r="W25" s="132"/>
    </row>
    <row r="26" spans="1:23" ht="12.75">
      <c r="A26" s="20" t="s">
        <v>412</v>
      </c>
      <c r="I26" s="1">
        <v>111</v>
      </c>
      <c r="J26" s="43">
        <v>3291</v>
      </c>
      <c r="K26" s="43" t="s">
        <v>555</v>
      </c>
      <c r="L26" s="43"/>
      <c r="M26" s="44"/>
      <c r="N26" s="44">
        <v>0</v>
      </c>
      <c r="O26" s="44">
        <v>0</v>
      </c>
      <c r="P26" s="76">
        <v>130000</v>
      </c>
      <c r="Q26" s="134">
        <v>0</v>
      </c>
      <c r="R26" s="248">
        <v>0</v>
      </c>
      <c r="S26" s="133">
        <v>6543</v>
      </c>
      <c r="T26" s="383" t="e">
        <f t="shared" si="2"/>
        <v>#DIV/0!</v>
      </c>
      <c r="U26" s="132"/>
      <c r="V26" s="132"/>
      <c r="W26" s="132"/>
    </row>
    <row r="27" spans="1:23" ht="12.75">
      <c r="A27" s="20" t="s">
        <v>412</v>
      </c>
      <c r="E27" s="1">
        <v>4</v>
      </c>
      <c r="I27" s="1">
        <v>111</v>
      </c>
      <c r="J27" s="24">
        <v>3293</v>
      </c>
      <c r="K27" s="24" t="s">
        <v>211</v>
      </c>
      <c r="L27" s="24"/>
      <c r="M27" s="25">
        <v>49125</v>
      </c>
      <c r="N27" s="25">
        <v>18429</v>
      </c>
      <c r="O27" s="25">
        <v>20000</v>
      </c>
      <c r="P27" s="29">
        <v>40000</v>
      </c>
      <c r="Q27" s="134">
        <v>24000</v>
      </c>
      <c r="R27" s="105">
        <v>20000</v>
      </c>
      <c r="S27" s="133">
        <v>0</v>
      </c>
      <c r="T27" s="383">
        <f t="shared" si="2"/>
        <v>0</v>
      </c>
      <c r="U27" s="132">
        <f>P27/O27*100</f>
        <v>200</v>
      </c>
      <c r="V27" s="132">
        <f>Q27/P27*100</f>
        <v>60</v>
      </c>
      <c r="W27" s="132">
        <f>R27/Q27*100</f>
        <v>83.33333333333334</v>
      </c>
    </row>
    <row r="28" spans="1:23" ht="13.5" thickBot="1">
      <c r="A28" s="20" t="s">
        <v>412</v>
      </c>
      <c r="E28" s="1">
        <v>4</v>
      </c>
      <c r="I28" s="1">
        <v>111</v>
      </c>
      <c r="J28" s="46">
        <v>3299</v>
      </c>
      <c r="K28" s="48" t="s">
        <v>473</v>
      </c>
      <c r="L28" s="49"/>
      <c r="M28" s="47"/>
      <c r="N28" s="47">
        <v>0</v>
      </c>
      <c r="O28" s="47">
        <v>0</v>
      </c>
      <c r="P28" s="77">
        <v>10000</v>
      </c>
      <c r="Q28" s="135">
        <v>0</v>
      </c>
      <c r="R28" s="249">
        <v>5000</v>
      </c>
      <c r="S28" s="136">
        <v>0</v>
      </c>
      <c r="T28" s="384">
        <f t="shared" si="2"/>
        <v>0</v>
      </c>
      <c r="U28" s="137"/>
      <c r="V28" s="137"/>
      <c r="W28" s="137"/>
    </row>
    <row r="29" spans="10:23" ht="12.75">
      <c r="J29" s="51"/>
      <c r="K29" s="138" t="s">
        <v>318</v>
      </c>
      <c r="L29" s="138"/>
      <c r="M29" s="139">
        <f aca="true" t="shared" si="3" ref="M29:S29">M19</f>
        <v>323920</v>
      </c>
      <c r="N29" s="139">
        <f t="shared" si="3"/>
        <v>244565</v>
      </c>
      <c r="O29" s="139">
        <f t="shared" si="3"/>
        <v>190000</v>
      </c>
      <c r="P29" s="139">
        <f t="shared" si="3"/>
        <v>373500</v>
      </c>
      <c r="Q29" s="140">
        <f t="shared" si="3"/>
        <v>233000</v>
      </c>
      <c r="R29" s="250">
        <f t="shared" si="3"/>
        <v>202000</v>
      </c>
      <c r="S29" s="140">
        <f t="shared" si="3"/>
        <v>233301.45</v>
      </c>
      <c r="T29" s="385">
        <f>S29/R29</f>
        <v>1.1549576732673268</v>
      </c>
      <c r="U29" s="141"/>
      <c r="V29" s="141"/>
      <c r="W29" s="141"/>
    </row>
    <row r="30" spans="10:23" ht="12.75">
      <c r="J30" s="35"/>
      <c r="K30" s="142"/>
      <c r="L30" s="142"/>
      <c r="M30" s="112"/>
      <c r="N30" s="112"/>
      <c r="O30" s="112"/>
      <c r="P30" s="112"/>
      <c r="Q30" s="143"/>
      <c r="R30" s="251"/>
      <c r="S30" s="143"/>
      <c r="T30" s="375"/>
      <c r="U30" s="144"/>
      <c r="V30" s="144"/>
      <c r="W30" s="144"/>
    </row>
    <row r="31" spans="1:23" ht="12.75">
      <c r="A31" s="8" t="s">
        <v>413</v>
      </c>
      <c r="B31" s="8"/>
      <c r="C31" s="8"/>
      <c r="D31" s="8"/>
      <c r="E31" s="8"/>
      <c r="F31" s="8"/>
      <c r="G31" s="8"/>
      <c r="H31" s="8"/>
      <c r="I31" s="8"/>
      <c r="J31" s="8" t="s">
        <v>136</v>
      </c>
      <c r="K31" s="8" t="s">
        <v>135</v>
      </c>
      <c r="L31" s="8"/>
      <c r="M31" s="17"/>
      <c r="N31" s="17"/>
      <c r="O31" s="17"/>
      <c r="P31" s="145"/>
      <c r="Q31" s="146"/>
      <c r="R31" s="252"/>
      <c r="S31" s="145"/>
      <c r="T31" s="386"/>
      <c r="U31" s="147"/>
      <c r="V31" s="147"/>
      <c r="W31" s="147"/>
    </row>
    <row r="32" spans="1:23" ht="12.75">
      <c r="A32" s="20" t="s">
        <v>413</v>
      </c>
      <c r="I32" s="1">
        <v>111</v>
      </c>
      <c r="J32" s="68">
        <v>3</v>
      </c>
      <c r="K32" s="68" t="s">
        <v>7</v>
      </c>
      <c r="L32" s="68"/>
      <c r="M32" s="82">
        <f aca="true" t="shared" si="4" ref="M32:S33">M33</f>
        <v>0</v>
      </c>
      <c r="N32" s="82">
        <f t="shared" si="4"/>
        <v>0</v>
      </c>
      <c r="O32" s="82">
        <f t="shared" si="4"/>
        <v>20000</v>
      </c>
      <c r="P32" s="81">
        <f t="shared" si="4"/>
        <v>32000</v>
      </c>
      <c r="Q32" s="130">
        <f t="shared" si="4"/>
        <v>15000</v>
      </c>
      <c r="R32" s="105">
        <f t="shared" si="4"/>
        <v>10000</v>
      </c>
      <c r="S32" s="131">
        <f t="shared" si="4"/>
        <v>0</v>
      </c>
      <c r="T32" s="382">
        <f>S32/R32</f>
        <v>0</v>
      </c>
      <c r="U32" s="132">
        <f aca="true" t="shared" si="5" ref="U32:W34">P32/O32*100</f>
        <v>160</v>
      </c>
      <c r="V32" s="132">
        <f t="shared" si="5"/>
        <v>46.875</v>
      </c>
      <c r="W32" s="132">
        <f t="shared" si="5"/>
        <v>66.66666666666666</v>
      </c>
    </row>
    <row r="33" spans="1:23" ht="12.75">
      <c r="A33" s="20" t="s">
        <v>413</v>
      </c>
      <c r="I33" s="1">
        <v>111</v>
      </c>
      <c r="J33" s="24">
        <v>32</v>
      </c>
      <c r="K33" s="31" t="s">
        <v>38</v>
      </c>
      <c r="L33" s="110"/>
      <c r="M33" s="25">
        <f t="shared" si="4"/>
        <v>0</v>
      </c>
      <c r="N33" s="25">
        <f t="shared" si="4"/>
        <v>0</v>
      </c>
      <c r="O33" s="25">
        <f t="shared" si="4"/>
        <v>20000</v>
      </c>
      <c r="P33" s="29">
        <f t="shared" si="4"/>
        <v>32000</v>
      </c>
      <c r="Q33" s="134">
        <f t="shared" si="4"/>
        <v>15000</v>
      </c>
      <c r="R33" s="105">
        <f t="shared" si="4"/>
        <v>10000</v>
      </c>
      <c r="S33" s="133">
        <f t="shared" si="4"/>
        <v>0</v>
      </c>
      <c r="T33" s="383">
        <f>S33/R33</f>
        <v>0</v>
      </c>
      <c r="U33" s="132">
        <f t="shared" si="5"/>
        <v>160</v>
      </c>
      <c r="V33" s="132">
        <f t="shared" si="5"/>
        <v>46.875</v>
      </c>
      <c r="W33" s="132">
        <f t="shared" si="5"/>
        <v>66.66666666666666</v>
      </c>
    </row>
    <row r="34" spans="1:23" ht="13.5" thickBot="1">
      <c r="A34" s="20" t="s">
        <v>413</v>
      </c>
      <c r="E34" s="1">
        <v>4</v>
      </c>
      <c r="I34" s="1">
        <v>111</v>
      </c>
      <c r="J34" s="46">
        <v>3291</v>
      </c>
      <c r="K34" s="46" t="s">
        <v>336</v>
      </c>
      <c r="L34" s="46"/>
      <c r="M34" s="47">
        <v>0</v>
      </c>
      <c r="N34" s="47">
        <v>0</v>
      </c>
      <c r="O34" s="47">
        <v>20000</v>
      </c>
      <c r="P34" s="77">
        <v>32000</v>
      </c>
      <c r="Q34" s="135">
        <v>15000</v>
      </c>
      <c r="R34" s="249">
        <v>10000</v>
      </c>
      <c r="S34" s="136">
        <v>0</v>
      </c>
      <c r="T34" s="384">
        <f>S34/R34</f>
        <v>0</v>
      </c>
      <c r="U34" s="132">
        <f t="shared" si="5"/>
        <v>160</v>
      </c>
      <c r="V34" s="132">
        <f t="shared" si="5"/>
        <v>46.875</v>
      </c>
      <c r="W34" s="132">
        <f t="shared" si="5"/>
        <v>66.66666666666666</v>
      </c>
    </row>
    <row r="35" spans="10:23" ht="12.75">
      <c r="J35" s="138"/>
      <c r="K35" s="138" t="s">
        <v>318</v>
      </c>
      <c r="L35" s="138"/>
      <c r="M35" s="139">
        <f aca="true" t="shared" si="6" ref="M35:R35">M32</f>
        <v>0</v>
      </c>
      <c r="N35" s="139">
        <f t="shared" si="6"/>
        <v>0</v>
      </c>
      <c r="O35" s="139">
        <f t="shared" si="6"/>
        <v>20000</v>
      </c>
      <c r="P35" s="139">
        <f t="shared" si="6"/>
        <v>32000</v>
      </c>
      <c r="Q35" s="140">
        <f>Q32</f>
        <v>15000</v>
      </c>
      <c r="R35" s="253">
        <f t="shared" si="6"/>
        <v>10000</v>
      </c>
      <c r="S35" s="140">
        <f>S32</f>
        <v>0</v>
      </c>
      <c r="T35" s="385">
        <f>S35/R35</f>
        <v>0</v>
      </c>
      <c r="U35" s="148"/>
      <c r="V35" s="148"/>
      <c r="W35" s="148"/>
    </row>
    <row r="36" spans="10:23" ht="12.75">
      <c r="J36" s="142"/>
      <c r="K36" s="142"/>
      <c r="L36" s="142"/>
      <c r="M36" s="112"/>
      <c r="N36" s="112"/>
      <c r="O36" s="112"/>
      <c r="P36" s="112"/>
      <c r="Q36" s="149"/>
      <c r="R36" s="251"/>
      <c r="S36" s="149"/>
      <c r="T36" s="387"/>
      <c r="U36" s="150"/>
      <c r="V36" s="150"/>
      <c r="W36" s="150"/>
    </row>
    <row r="37" spans="1:23" ht="12.75">
      <c r="A37" s="7" t="s">
        <v>393</v>
      </c>
      <c r="B37" s="7"/>
      <c r="C37" s="7"/>
      <c r="D37" s="7"/>
      <c r="E37" s="7"/>
      <c r="F37" s="7"/>
      <c r="G37" s="7"/>
      <c r="H37" s="7"/>
      <c r="I37" s="7"/>
      <c r="J37" s="127" t="s">
        <v>128</v>
      </c>
      <c r="K37" s="127" t="s">
        <v>88</v>
      </c>
      <c r="L37" s="127"/>
      <c r="M37" s="16"/>
      <c r="N37" s="16"/>
      <c r="O37" s="16"/>
      <c r="P37" s="151"/>
      <c r="Q37" s="152"/>
      <c r="R37" s="254"/>
      <c r="S37" s="151"/>
      <c r="T37" s="388"/>
      <c r="U37" s="153"/>
      <c r="V37" s="153"/>
      <c r="W37" s="153"/>
    </row>
    <row r="38" spans="1:23" ht="12.75">
      <c r="A38" s="8" t="s">
        <v>414</v>
      </c>
      <c r="B38" s="8"/>
      <c r="C38" s="8"/>
      <c r="D38" s="8"/>
      <c r="E38" s="8"/>
      <c r="F38" s="8"/>
      <c r="G38" s="8"/>
      <c r="H38" s="8"/>
      <c r="I38" s="8"/>
      <c r="J38" s="8" t="s">
        <v>89</v>
      </c>
      <c r="K38" s="8" t="s">
        <v>90</v>
      </c>
      <c r="L38" s="8"/>
      <c r="M38" s="17"/>
      <c r="N38" s="17"/>
      <c r="O38" s="17"/>
      <c r="P38" s="145"/>
      <c r="Q38" s="146"/>
      <c r="R38" s="252"/>
      <c r="S38" s="145"/>
      <c r="T38" s="386"/>
      <c r="U38" s="147"/>
      <c r="V38" s="147"/>
      <c r="W38" s="147"/>
    </row>
    <row r="39" spans="1:23" ht="12.75">
      <c r="A39" s="61" t="s">
        <v>414</v>
      </c>
      <c r="I39" s="1">
        <v>111</v>
      </c>
      <c r="J39" s="68">
        <v>3</v>
      </c>
      <c r="K39" s="68" t="s">
        <v>7</v>
      </c>
      <c r="L39" s="68"/>
      <c r="M39" s="82">
        <f aca="true" t="shared" si="7" ref="M39:S40">M40</f>
        <v>22000</v>
      </c>
      <c r="N39" s="82">
        <f t="shared" si="7"/>
        <v>33983</v>
      </c>
      <c r="O39" s="81">
        <f t="shared" si="7"/>
        <v>34000</v>
      </c>
      <c r="P39" s="81">
        <f t="shared" si="7"/>
        <v>34000</v>
      </c>
      <c r="Q39" s="130">
        <f t="shared" si="7"/>
        <v>38000</v>
      </c>
      <c r="R39" s="105">
        <f t="shared" si="7"/>
        <v>34000</v>
      </c>
      <c r="S39" s="131">
        <f t="shared" si="7"/>
        <v>31210</v>
      </c>
      <c r="T39" s="382">
        <f>S39/R39</f>
        <v>0.9179411764705883</v>
      </c>
      <c r="U39" s="132">
        <f aca="true" t="shared" si="8" ref="U39:W41">P39/O39*100</f>
        <v>100</v>
      </c>
      <c r="V39" s="132">
        <f t="shared" si="8"/>
        <v>111.76470588235294</v>
      </c>
      <c r="W39" s="132">
        <f t="shared" si="8"/>
        <v>89.47368421052632</v>
      </c>
    </row>
    <row r="40" spans="1:23" ht="12.75">
      <c r="A40" s="61" t="s">
        <v>414</v>
      </c>
      <c r="I40" s="1">
        <v>111</v>
      </c>
      <c r="J40" s="24">
        <v>38</v>
      </c>
      <c r="K40" s="24" t="s">
        <v>49</v>
      </c>
      <c r="L40" s="24"/>
      <c r="M40" s="25">
        <f t="shared" si="7"/>
        <v>22000</v>
      </c>
      <c r="N40" s="25">
        <f t="shared" si="7"/>
        <v>33983</v>
      </c>
      <c r="O40" s="29">
        <f t="shared" si="7"/>
        <v>34000</v>
      </c>
      <c r="P40" s="29">
        <f t="shared" si="7"/>
        <v>34000</v>
      </c>
      <c r="Q40" s="134">
        <f t="shared" si="7"/>
        <v>38000</v>
      </c>
      <c r="R40" s="105">
        <f t="shared" si="7"/>
        <v>34000</v>
      </c>
      <c r="S40" s="133">
        <f t="shared" si="7"/>
        <v>31210</v>
      </c>
      <c r="T40" s="383">
        <f>S40/R40</f>
        <v>0.9179411764705883</v>
      </c>
      <c r="U40" s="132">
        <f t="shared" si="8"/>
        <v>100</v>
      </c>
      <c r="V40" s="132">
        <f t="shared" si="8"/>
        <v>111.76470588235294</v>
      </c>
      <c r="W40" s="132">
        <f t="shared" si="8"/>
        <v>89.47368421052632</v>
      </c>
    </row>
    <row r="41" spans="1:23" ht="13.5" thickBot="1">
      <c r="A41" s="61" t="s">
        <v>414</v>
      </c>
      <c r="B41" s="1">
        <v>1</v>
      </c>
      <c r="C41" s="1">
        <v>2</v>
      </c>
      <c r="E41" s="1">
        <v>4</v>
      </c>
      <c r="I41" s="1">
        <v>111</v>
      </c>
      <c r="J41" s="46">
        <v>381</v>
      </c>
      <c r="K41" s="48" t="s">
        <v>50</v>
      </c>
      <c r="L41" s="49"/>
      <c r="M41" s="47">
        <v>22000</v>
      </c>
      <c r="N41" s="47">
        <v>33983</v>
      </c>
      <c r="O41" s="77">
        <v>34000</v>
      </c>
      <c r="P41" s="77">
        <v>34000</v>
      </c>
      <c r="Q41" s="135">
        <v>38000</v>
      </c>
      <c r="R41" s="249">
        <v>34000</v>
      </c>
      <c r="S41" s="136">
        <v>31210</v>
      </c>
      <c r="T41" s="384">
        <f>S41/R41</f>
        <v>0.9179411764705883</v>
      </c>
      <c r="U41" s="132">
        <f t="shared" si="8"/>
        <v>100</v>
      </c>
      <c r="V41" s="132">
        <f t="shared" si="8"/>
        <v>111.76470588235294</v>
      </c>
      <c r="W41" s="132">
        <f t="shared" si="8"/>
        <v>89.47368421052632</v>
      </c>
    </row>
    <row r="42" spans="10:23" ht="12.75">
      <c r="J42" s="138"/>
      <c r="K42" s="138" t="s">
        <v>318</v>
      </c>
      <c r="L42" s="138"/>
      <c r="M42" s="139">
        <f aca="true" t="shared" si="9" ref="M42:R42">M39</f>
        <v>22000</v>
      </c>
      <c r="N42" s="139">
        <f t="shared" si="9"/>
        <v>33983</v>
      </c>
      <c r="O42" s="139">
        <f t="shared" si="9"/>
        <v>34000</v>
      </c>
      <c r="P42" s="139">
        <f t="shared" si="9"/>
        <v>34000</v>
      </c>
      <c r="Q42" s="140">
        <f>Q39</f>
        <v>38000</v>
      </c>
      <c r="R42" s="253">
        <f t="shared" si="9"/>
        <v>34000</v>
      </c>
      <c r="S42" s="140">
        <f>S39</f>
        <v>31210</v>
      </c>
      <c r="T42" s="385">
        <f>S42/R42</f>
        <v>0.9179411764705883</v>
      </c>
      <c r="U42" s="148"/>
      <c r="V42" s="148"/>
      <c r="W42" s="148"/>
    </row>
    <row r="43" spans="10:23" ht="12.75">
      <c r="J43" s="142"/>
      <c r="K43" s="142"/>
      <c r="L43" s="142"/>
      <c r="M43" s="112"/>
      <c r="N43" s="112"/>
      <c r="O43" s="112"/>
      <c r="P43" s="112"/>
      <c r="Q43" s="149"/>
      <c r="R43" s="251"/>
      <c r="S43" s="149"/>
      <c r="T43" s="387"/>
      <c r="U43" s="150"/>
      <c r="V43" s="150"/>
      <c r="W43" s="150"/>
    </row>
    <row r="44" spans="1:23" ht="12.75">
      <c r="A44" s="7" t="s">
        <v>394</v>
      </c>
      <c r="B44" s="7"/>
      <c r="C44" s="7"/>
      <c r="D44" s="7"/>
      <c r="E44" s="7"/>
      <c r="F44" s="7"/>
      <c r="G44" s="7"/>
      <c r="H44" s="7"/>
      <c r="I44" s="7"/>
      <c r="J44" s="127" t="s">
        <v>91</v>
      </c>
      <c r="K44" s="127" t="s">
        <v>92</v>
      </c>
      <c r="L44" s="127"/>
      <c r="M44" s="16"/>
      <c r="N44" s="16"/>
      <c r="O44" s="16"/>
      <c r="P44" s="151"/>
      <c r="Q44" s="152"/>
      <c r="R44" s="254"/>
      <c r="S44" s="151"/>
      <c r="T44" s="388"/>
      <c r="U44" s="153"/>
      <c r="V44" s="153"/>
      <c r="W44" s="153"/>
    </row>
    <row r="45" spans="1:23" ht="12.75">
      <c r="A45" s="8" t="s">
        <v>415</v>
      </c>
      <c r="B45" s="8"/>
      <c r="C45" s="8"/>
      <c r="D45" s="8"/>
      <c r="E45" s="8"/>
      <c r="F45" s="8"/>
      <c r="G45" s="8"/>
      <c r="H45" s="8"/>
      <c r="I45" s="8"/>
      <c r="J45" s="8" t="s">
        <v>89</v>
      </c>
      <c r="K45" s="8" t="s">
        <v>137</v>
      </c>
      <c r="L45" s="8"/>
      <c r="M45" s="17"/>
      <c r="N45" s="17"/>
      <c r="O45" s="17"/>
      <c r="P45" s="145"/>
      <c r="Q45" s="146"/>
      <c r="R45" s="252"/>
      <c r="S45" s="145"/>
      <c r="T45" s="386"/>
      <c r="U45" s="147"/>
      <c r="V45" s="147"/>
      <c r="W45" s="147"/>
    </row>
    <row r="46" spans="1:23" ht="12.75">
      <c r="A46" s="61" t="s">
        <v>415</v>
      </c>
      <c r="B46" s="20"/>
      <c r="C46" s="20"/>
      <c r="D46" s="20"/>
      <c r="E46" s="20"/>
      <c r="F46" s="20"/>
      <c r="G46" s="20"/>
      <c r="H46" s="20"/>
      <c r="I46" s="20">
        <v>111</v>
      </c>
      <c r="J46" s="108">
        <v>3</v>
      </c>
      <c r="K46" s="108" t="s">
        <v>7</v>
      </c>
      <c r="L46" s="108"/>
      <c r="M46" s="81">
        <f aca="true" t="shared" si="10" ref="M46:R46">M47+M51</f>
        <v>51000</v>
      </c>
      <c r="N46" s="81">
        <f t="shared" si="10"/>
        <v>53183</v>
      </c>
      <c r="O46" s="81">
        <f>O47+O51</f>
        <v>70000</v>
      </c>
      <c r="P46" s="81">
        <f t="shared" si="10"/>
        <v>110455</v>
      </c>
      <c r="Q46" s="130">
        <f>Q47+Q51</f>
        <v>50000</v>
      </c>
      <c r="R46" s="105">
        <f t="shared" si="10"/>
        <v>55000</v>
      </c>
      <c r="S46" s="131">
        <f>S47+S51</f>
        <v>26759</v>
      </c>
      <c r="T46" s="382">
        <f>S46/R46</f>
        <v>0.48652727272727275</v>
      </c>
      <c r="U46" s="132">
        <f aca="true" t="shared" si="11" ref="U46:U55">P46/O46*100</f>
        <v>157.79285714285714</v>
      </c>
      <c r="V46" s="132">
        <f aca="true" t="shared" si="12" ref="V46:V55">Q46/P46*100</f>
        <v>45.26730342673487</v>
      </c>
      <c r="W46" s="132">
        <f aca="true" t="shared" si="13" ref="W46:W55">R46/Q46*100</f>
        <v>110.00000000000001</v>
      </c>
    </row>
    <row r="47" spans="1:23" ht="12.75">
      <c r="A47" s="61" t="s">
        <v>415</v>
      </c>
      <c r="B47" s="20"/>
      <c r="C47" s="20"/>
      <c r="D47" s="20"/>
      <c r="E47" s="20"/>
      <c r="F47" s="20"/>
      <c r="G47" s="20"/>
      <c r="H47" s="20"/>
      <c r="I47" s="20">
        <v>111</v>
      </c>
      <c r="J47" s="24">
        <v>32</v>
      </c>
      <c r="K47" s="31" t="s">
        <v>38</v>
      </c>
      <c r="L47" s="72"/>
      <c r="M47" s="29">
        <f aca="true" t="shared" si="14" ref="M47:R47">M48+M50</f>
        <v>0</v>
      </c>
      <c r="N47" s="29">
        <f t="shared" si="14"/>
        <v>28183</v>
      </c>
      <c r="O47" s="29">
        <f t="shared" si="14"/>
        <v>50000</v>
      </c>
      <c r="P47" s="29">
        <f>P48+P50+P49</f>
        <v>90455</v>
      </c>
      <c r="Q47" s="134">
        <f>Q48+Q50</f>
        <v>50000</v>
      </c>
      <c r="R47" s="105">
        <f t="shared" si="14"/>
        <v>40000</v>
      </c>
      <c r="S47" s="133">
        <f>S48+S50</f>
        <v>26759</v>
      </c>
      <c r="T47" s="383">
        <f>S47/R47</f>
        <v>0.668975</v>
      </c>
      <c r="U47" s="132">
        <f t="shared" si="11"/>
        <v>180.91</v>
      </c>
      <c r="V47" s="132">
        <f t="shared" si="12"/>
        <v>55.2761041401802</v>
      </c>
      <c r="W47" s="132">
        <f t="shared" si="13"/>
        <v>80</v>
      </c>
    </row>
    <row r="48" spans="1:23" ht="12.75">
      <c r="A48" s="61" t="s">
        <v>415</v>
      </c>
      <c r="B48" s="20"/>
      <c r="C48" s="20"/>
      <c r="D48" s="20"/>
      <c r="E48" s="20">
        <v>4</v>
      </c>
      <c r="F48" s="20"/>
      <c r="G48" s="20"/>
      <c r="H48" s="20"/>
      <c r="I48" s="20">
        <v>111</v>
      </c>
      <c r="J48" s="28">
        <v>3291</v>
      </c>
      <c r="K48" s="28" t="s">
        <v>305</v>
      </c>
      <c r="L48" s="28"/>
      <c r="M48" s="29">
        <v>0</v>
      </c>
      <c r="N48" s="29">
        <v>28183</v>
      </c>
      <c r="O48" s="29">
        <v>28000</v>
      </c>
      <c r="P48" s="29">
        <v>25355</v>
      </c>
      <c r="Q48" s="134">
        <v>37000</v>
      </c>
      <c r="R48" s="105">
        <v>28000</v>
      </c>
      <c r="S48" s="133">
        <v>16759</v>
      </c>
      <c r="T48" s="383">
        <f aca="true" t="shared" si="15" ref="T48:T53">S48/R48</f>
        <v>0.5985357142857143</v>
      </c>
      <c r="U48" s="132">
        <f t="shared" si="11"/>
        <v>90.55357142857143</v>
      </c>
      <c r="V48" s="132">
        <f t="shared" si="12"/>
        <v>145.92782488661013</v>
      </c>
      <c r="W48" s="132">
        <f t="shared" si="13"/>
        <v>75.67567567567568</v>
      </c>
    </row>
    <row r="49" spans="1:23" ht="12.75">
      <c r="A49" s="61" t="s">
        <v>415</v>
      </c>
      <c r="B49" s="20"/>
      <c r="C49" s="20"/>
      <c r="D49" s="20"/>
      <c r="E49" s="20"/>
      <c r="F49" s="20"/>
      <c r="G49" s="20"/>
      <c r="H49" s="20"/>
      <c r="I49" s="20">
        <v>111</v>
      </c>
      <c r="J49" s="28">
        <v>3291</v>
      </c>
      <c r="K49" s="28" t="s">
        <v>474</v>
      </c>
      <c r="L49" s="28"/>
      <c r="M49" s="29"/>
      <c r="N49" s="29">
        <v>0</v>
      </c>
      <c r="O49" s="29">
        <v>0</v>
      </c>
      <c r="P49" s="29">
        <v>43100</v>
      </c>
      <c r="Q49" s="134"/>
      <c r="R49" s="105">
        <v>0</v>
      </c>
      <c r="S49" s="133">
        <v>0</v>
      </c>
      <c r="T49" s="383" t="e">
        <f t="shared" si="15"/>
        <v>#DIV/0!</v>
      </c>
      <c r="U49" s="132"/>
      <c r="V49" s="132"/>
      <c r="W49" s="132"/>
    </row>
    <row r="50" spans="1:23" ht="12.75">
      <c r="A50" s="61" t="s">
        <v>415</v>
      </c>
      <c r="B50" s="20"/>
      <c r="C50" s="20"/>
      <c r="D50" s="20"/>
      <c r="E50" s="20">
        <v>4</v>
      </c>
      <c r="F50" s="20"/>
      <c r="G50" s="20"/>
      <c r="H50" s="20"/>
      <c r="I50" s="20">
        <v>111</v>
      </c>
      <c r="J50" s="28">
        <v>3221</v>
      </c>
      <c r="K50" s="28" t="s">
        <v>217</v>
      </c>
      <c r="L50" s="28"/>
      <c r="M50" s="29">
        <v>0</v>
      </c>
      <c r="N50" s="29">
        <v>0</v>
      </c>
      <c r="O50" s="29">
        <v>22000</v>
      </c>
      <c r="P50" s="29">
        <v>22000</v>
      </c>
      <c r="Q50" s="134">
        <v>13000</v>
      </c>
      <c r="R50" s="105">
        <v>12000</v>
      </c>
      <c r="S50" s="133">
        <v>10000</v>
      </c>
      <c r="T50" s="383">
        <f t="shared" si="15"/>
        <v>0.8333333333333334</v>
      </c>
      <c r="U50" s="132">
        <f t="shared" si="11"/>
        <v>100</v>
      </c>
      <c r="V50" s="132">
        <f t="shared" si="12"/>
        <v>59.09090909090909</v>
      </c>
      <c r="W50" s="132">
        <f t="shared" si="13"/>
        <v>92.3076923076923</v>
      </c>
    </row>
    <row r="51" spans="1:23" ht="12.75">
      <c r="A51" s="61" t="s">
        <v>415</v>
      </c>
      <c r="I51" s="20">
        <v>111</v>
      </c>
      <c r="J51" s="24">
        <v>38</v>
      </c>
      <c r="K51" s="24" t="s">
        <v>49</v>
      </c>
      <c r="L51" s="24"/>
      <c r="M51" s="25">
        <f>M52</f>
        <v>51000</v>
      </c>
      <c r="N51" s="25">
        <f>N52</f>
        <v>25000</v>
      </c>
      <c r="O51" s="25">
        <f>O52</f>
        <v>20000</v>
      </c>
      <c r="P51" s="29">
        <f>P53+P54</f>
        <v>20000</v>
      </c>
      <c r="Q51" s="29">
        <f>Q52+Q53+Q54</f>
        <v>0</v>
      </c>
      <c r="R51" s="105">
        <f>R52+R53+R54</f>
        <v>15000</v>
      </c>
      <c r="S51" s="29">
        <f>S52+S53+S54</f>
        <v>0</v>
      </c>
      <c r="T51" s="383">
        <f t="shared" si="15"/>
        <v>0</v>
      </c>
      <c r="U51" s="132">
        <f t="shared" si="11"/>
        <v>100</v>
      </c>
      <c r="V51" s="132">
        <f t="shared" si="12"/>
        <v>0</v>
      </c>
      <c r="W51" s="132" t="e">
        <f t="shared" si="13"/>
        <v>#DIV/0!</v>
      </c>
    </row>
    <row r="52" spans="1:23" ht="12.75">
      <c r="A52" s="61" t="s">
        <v>415</v>
      </c>
      <c r="B52" s="1">
        <v>1</v>
      </c>
      <c r="C52" s="1">
        <v>2</v>
      </c>
      <c r="E52" s="1">
        <v>4</v>
      </c>
      <c r="I52" s="20">
        <v>111</v>
      </c>
      <c r="J52" s="43">
        <v>3811</v>
      </c>
      <c r="K52" s="43" t="s">
        <v>237</v>
      </c>
      <c r="L52" s="43"/>
      <c r="M52" s="44">
        <v>51000</v>
      </c>
      <c r="N52" s="44">
        <v>25000</v>
      </c>
      <c r="O52" s="44">
        <f>O53+O54</f>
        <v>20000</v>
      </c>
      <c r="P52" s="76">
        <v>0</v>
      </c>
      <c r="Q52" s="154">
        <v>0</v>
      </c>
      <c r="R52" s="248">
        <v>0</v>
      </c>
      <c r="S52" s="155">
        <v>0</v>
      </c>
      <c r="T52" s="383" t="e">
        <f t="shared" si="15"/>
        <v>#DIV/0!</v>
      </c>
      <c r="U52" s="132">
        <f t="shared" si="11"/>
        <v>0</v>
      </c>
      <c r="V52" s="132" t="e">
        <f t="shared" si="12"/>
        <v>#DIV/0!</v>
      </c>
      <c r="W52" s="132" t="e">
        <f t="shared" si="13"/>
        <v>#DIV/0!</v>
      </c>
    </row>
    <row r="53" spans="1:23" ht="12.75">
      <c r="A53" s="61" t="s">
        <v>415</v>
      </c>
      <c r="C53" s="1">
        <v>2</v>
      </c>
      <c r="I53" s="20">
        <v>111</v>
      </c>
      <c r="J53" s="24">
        <v>3811</v>
      </c>
      <c r="K53" s="24" t="s">
        <v>384</v>
      </c>
      <c r="L53" s="24"/>
      <c r="M53" s="25"/>
      <c r="N53" s="25">
        <v>0</v>
      </c>
      <c r="O53" s="29">
        <v>5000</v>
      </c>
      <c r="P53" s="29">
        <v>5000</v>
      </c>
      <c r="Q53" s="134">
        <v>0</v>
      </c>
      <c r="R53" s="105">
        <v>5000</v>
      </c>
      <c r="S53" s="133">
        <v>0</v>
      </c>
      <c r="T53" s="383">
        <f t="shared" si="15"/>
        <v>0</v>
      </c>
      <c r="U53" s="132">
        <f t="shared" si="11"/>
        <v>100</v>
      </c>
      <c r="V53" s="132">
        <f t="shared" si="12"/>
        <v>0</v>
      </c>
      <c r="W53" s="132" t="e">
        <f t="shared" si="13"/>
        <v>#DIV/0!</v>
      </c>
    </row>
    <row r="54" spans="1:23" ht="13.5" thickBot="1">
      <c r="A54" s="61" t="s">
        <v>415</v>
      </c>
      <c r="C54" s="1">
        <v>2</v>
      </c>
      <c r="I54" s="20">
        <v>111</v>
      </c>
      <c r="J54" s="46">
        <v>3811</v>
      </c>
      <c r="K54" s="46" t="s">
        <v>385</v>
      </c>
      <c r="L54" s="46"/>
      <c r="M54" s="47"/>
      <c r="N54" s="47">
        <v>0</v>
      </c>
      <c r="O54" s="77">
        <v>15000</v>
      </c>
      <c r="P54" s="77">
        <v>15000</v>
      </c>
      <c r="Q54" s="135">
        <v>0</v>
      </c>
      <c r="R54" s="249">
        <v>10000</v>
      </c>
      <c r="S54" s="136">
        <v>0</v>
      </c>
      <c r="T54" s="384">
        <f>S54/R54</f>
        <v>0</v>
      </c>
      <c r="U54" s="132">
        <f t="shared" si="11"/>
        <v>100</v>
      </c>
      <c r="V54" s="132">
        <f t="shared" si="12"/>
        <v>0</v>
      </c>
      <c r="W54" s="132" t="e">
        <f t="shared" si="13"/>
        <v>#DIV/0!</v>
      </c>
    </row>
    <row r="55" spans="10:23" ht="13.5" thickBot="1">
      <c r="J55" s="156"/>
      <c r="K55" s="156" t="s">
        <v>318</v>
      </c>
      <c r="L55" s="156"/>
      <c r="M55" s="157">
        <f aca="true" t="shared" si="16" ref="M55:R55">M46</f>
        <v>51000</v>
      </c>
      <c r="N55" s="157">
        <f t="shared" si="16"/>
        <v>53183</v>
      </c>
      <c r="O55" s="157">
        <f t="shared" si="16"/>
        <v>70000</v>
      </c>
      <c r="P55" s="157">
        <f t="shared" si="16"/>
        <v>110455</v>
      </c>
      <c r="Q55" s="140">
        <f>Q46</f>
        <v>50000</v>
      </c>
      <c r="R55" s="255">
        <f t="shared" si="16"/>
        <v>55000</v>
      </c>
      <c r="S55" s="140">
        <f>S46</f>
        <v>26759</v>
      </c>
      <c r="T55" s="385">
        <f>S55/R55</f>
        <v>0.48652727272727275</v>
      </c>
      <c r="U55" s="132">
        <f t="shared" si="11"/>
        <v>157.79285714285714</v>
      </c>
      <c r="V55" s="132">
        <f t="shared" si="12"/>
        <v>45.26730342673487</v>
      </c>
      <c r="W55" s="132">
        <f t="shared" si="13"/>
        <v>110.00000000000001</v>
      </c>
    </row>
    <row r="56" spans="10:23" ht="13.5" thickBot="1">
      <c r="J56" s="158"/>
      <c r="K56" s="158" t="s">
        <v>321</v>
      </c>
      <c r="L56" s="158"/>
      <c r="M56" s="159">
        <f aca="true" t="shared" si="17" ref="M56:S56">M29+M35+M42+M55</f>
        <v>396920</v>
      </c>
      <c r="N56" s="159">
        <f>N29+N35+N42+N55</f>
        <v>331731</v>
      </c>
      <c r="O56" s="159">
        <f t="shared" si="17"/>
        <v>314000</v>
      </c>
      <c r="P56" s="159">
        <f t="shared" si="17"/>
        <v>549955</v>
      </c>
      <c r="Q56" s="160">
        <f t="shared" si="17"/>
        <v>336000</v>
      </c>
      <c r="R56" s="256">
        <f t="shared" si="17"/>
        <v>301000</v>
      </c>
      <c r="S56" s="160">
        <f t="shared" si="17"/>
        <v>291270.45</v>
      </c>
      <c r="T56" s="389">
        <f>S56/R56</f>
        <v>0.9676759136212625</v>
      </c>
      <c r="U56" s="161"/>
      <c r="V56" s="161"/>
      <c r="W56" s="161"/>
    </row>
    <row r="57" spans="10:23" ht="13.5" thickTop="1">
      <c r="J57" s="50"/>
      <c r="K57" s="162" t="s">
        <v>319</v>
      </c>
      <c r="L57" s="50"/>
      <c r="M57" s="163">
        <f aca="true" t="shared" si="18" ref="M57:S57">M56</f>
        <v>396920</v>
      </c>
      <c r="N57" s="163">
        <f t="shared" si="18"/>
        <v>331731</v>
      </c>
      <c r="O57" s="163">
        <f t="shared" si="18"/>
        <v>314000</v>
      </c>
      <c r="P57" s="163">
        <f t="shared" si="18"/>
        <v>549955</v>
      </c>
      <c r="Q57" s="164">
        <f t="shared" si="18"/>
        <v>336000</v>
      </c>
      <c r="R57" s="257">
        <f t="shared" si="18"/>
        <v>301000</v>
      </c>
      <c r="S57" s="164">
        <f t="shared" si="18"/>
        <v>291270.45</v>
      </c>
      <c r="T57" s="390">
        <f>S57/R57</f>
        <v>0.9676759136212625</v>
      </c>
      <c r="U57" s="165"/>
      <c r="V57" s="165"/>
      <c r="W57" s="165"/>
    </row>
    <row r="58" spans="13:23" ht="12.75">
      <c r="M58" s="15"/>
      <c r="N58" s="15"/>
      <c r="O58" s="15"/>
      <c r="P58" s="21"/>
      <c r="Q58" s="63"/>
      <c r="R58" s="258"/>
      <c r="S58" s="166"/>
      <c r="U58" s="167"/>
      <c r="V58" s="167"/>
      <c r="W58" s="167"/>
    </row>
    <row r="59" spans="1:23" ht="12.75">
      <c r="A59" s="20"/>
      <c r="B59" s="20"/>
      <c r="C59" s="20"/>
      <c r="D59" s="20"/>
      <c r="E59" s="20"/>
      <c r="F59" s="20"/>
      <c r="G59" s="20"/>
      <c r="H59" s="20"/>
      <c r="I59" s="20"/>
      <c r="J59" s="124" t="s">
        <v>285</v>
      </c>
      <c r="K59" s="124" t="s">
        <v>284</v>
      </c>
      <c r="L59" s="124"/>
      <c r="M59" s="22"/>
      <c r="N59" s="22"/>
      <c r="O59" s="22"/>
      <c r="P59" s="22"/>
      <c r="Q59" s="168"/>
      <c r="R59" s="259"/>
      <c r="S59" s="22"/>
      <c r="T59" s="378"/>
      <c r="U59" s="170"/>
      <c r="V59" s="170"/>
      <c r="W59" s="170"/>
    </row>
    <row r="60" spans="1:23" ht="12.75">
      <c r="A60" s="20"/>
      <c r="B60" s="20"/>
      <c r="C60" s="20"/>
      <c r="D60" s="20"/>
      <c r="E60" s="20"/>
      <c r="F60" s="20"/>
      <c r="G60" s="20"/>
      <c r="H60" s="20"/>
      <c r="I60" s="20"/>
      <c r="J60" s="125" t="s">
        <v>140</v>
      </c>
      <c r="K60" s="125" t="s">
        <v>141</v>
      </c>
      <c r="L60" s="9"/>
      <c r="M60" s="18"/>
      <c r="N60" s="18"/>
      <c r="O60" s="18"/>
      <c r="P60" s="18"/>
      <c r="Q60" s="171"/>
      <c r="R60" s="260"/>
      <c r="S60" s="18"/>
      <c r="T60" s="379"/>
      <c r="U60" s="173"/>
      <c r="V60" s="173"/>
      <c r="W60" s="173"/>
    </row>
    <row r="61" spans="1:23" ht="12.75">
      <c r="A61" s="20"/>
      <c r="B61" s="20"/>
      <c r="C61" s="20"/>
      <c r="D61" s="20"/>
      <c r="E61" s="20"/>
      <c r="F61" s="20"/>
      <c r="G61" s="20"/>
      <c r="H61" s="20"/>
      <c r="I61" s="20">
        <v>100</v>
      </c>
      <c r="J61" s="20" t="s">
        <v>201</v>
      </c>
      <c r="K61" s="20" t="s">
        <v>106</v>
      </c>
      <c r="L61" s="20"/>
      <c r="M61" s="21"/>
      <c r="N61" s="21"/>
      <c r="O61" s="21"/>
      <c r="P61" s="21"/>
      <c r="Q61" s="166"/>
      <c r="R61" s="261"/>
      <c r="S61" s="166"/>
      <c r="U61" s="175"/>
      <c r="V61" s="175"/>
      <c r="W61" s="175"/>
    </row>
    <row r="62" spans="1:23" ht="12.75">
      <c r="A62" s="7" t="s">
        <v>395</v>
      </c>
      <c r="B62" s="7"/>
      <c r="C62" s="7"/>
      <c r="D62" s="7"/>
      <c r="E62" s="7"/>
      <c r="F62" s="7"/>
      <c r="G62" s="7"/>
      <c r="H62" s="7"/>
      <c r="I62" s="7"/>
      <c r="J62" s="127" t="s">
        <v>139</v>
      </c>
      <c r="K62" s="127" t="s">
        <v>138</v>
      </c>
      <c r="L62" s="127"/>
      <c r="M62" s="16"/>
      <c r="N62" s="16"/>
      <c r="O62" s="16"/>
      <c r="P62" s="16"/>
      <c r="Q62" s="152"/>
      <c r="R62" s="254"/>
      <c r="S62" s="16"/>
      <c r="T62" s="380"/>
      <c r="U62" s="153"/>
      <c r="V62" s="153"/>
      <c r="W62" s="153"/>
    </row>
    <row r="63" spans="1:23" ht="12.75">
      <c r="A63" s="8" t="s">
        <v>416</v>
      </c>
      <c r="B63" s="8"/>
      <c r="C63" s="8"/>
      <c r="D63" s="8"/>
      <c r="E63" s="8"/>
      <c r="F63" s="8"/>
      <c r="G63" s="8"/>
      <c r="H63" s="8"/>
      <c r="I63" s="8">
        <v>112</v>
      </c>
      <c r="J63" s="8" t="s">
        <v>89</v>
      </c>
      <c r="K63" s="8" t="s">
        <v>202</v>
      </c>
      <c r="L63" s="8"/>
      <c r="M63" s="17"/>
      <c r="N63" s="17"/>
      <c r="O63" s="17"/>
      <c r="P63" s="17"/>
      <c r="Q63" s="146"/>
      <c r="R63" s="252"/>
      <c r="S63" s="17"/>
      <c r="T63" s="381"/>
      <c r="U63" s="147"/>
      <c r="V63" s="147"/>
      <c r="W63" s="147"/>
    </row>
    <row r="64" spans="1:23" ht="12.75">
      <c r="A64" s="61" t="s">
        <v>416</v>
      </c>
      <c r="I64" s="1">
        <v>112</v>
      </c>
      <c r="J64" s="68">
        <v>3</v>
      </c>
      <c r="K64" s="68" t="s">
        <v>7</v>
      </c>
      <c r="L64" s="68"/>
      <c r="M64" s="82">
        <f>M65+M74+M113</f>
        <v>1456776</v>
      </c>
      <c r="N64" s="82">
        <f>N65+N74+N113+N116</f>
        <v>1391816</v>
      </c>
      <c r="O64" s="81">
        <f>O65+O74+O113</f>
        <v>1462000</v>
      </c>
      <c r="P64" s="81">
        <f>P65+P74+P113+P116</f>
        <v>1546227</v>
      </c>
      <c r="Q64" s="130">
        <f>Q65+Q74+Q113</f>
        <v>1921242</v>
      </c>
      <c r="R64" s="105">
        <f>R65+R74+R113</f>
        <v>1339100</v>
      </c>
      <c r="S64" s="131">
        <f>S65+S74+S113+S116</f>
        <v>837371.04</v>
      </c>
      <c r="T64" s="382">
        <f>S64/R64</f>
        <v>0.6253237547606602</v>
      </c>
      <c r="U64" s="132">
        <f aca="true" t="shared" si="19" ref="U64:U115">P64/O64*100</f>
        <v>105.76108071135431</v>
      </c>
      <c r="V64" s="132">
        <f aca="true" t="shared" si="20" ref="V64:V115">Q64/P64*100</f>
        <v>124.25355397364035</v>
      </c>
      <c r="W64" s="132">
        <f aca="true" t="shared" si="21" ref="W64:W115">R64/Q64*100</f>
        <v>69.69970467020813</v>
      </c>
    </row>
    <row r="65" spans="1:23" ht="12.75">
      <c r="A65" s="61" t="s">
        <v>416</v>
      </c>
      <c r="I65" s="1">
        <v>112</v>
      </c>
      <c r="J65" s="24">
        <v>31</v>
      </c>
      <c r="K65" s="24" t="s">
        <v>34</v>
      </c>
      <c r="L65" s="24"/>
      <c r="M65" s="25">
        <f aca="true" t="shared" si="22" ref="M65:S65">M66</f>
        <v>898249</v>
      </c>
      <c r="N65" s="25">
        <f t="shared" si="22"/>
        <v>900089</v>
      </c>
      <c r="O65" s="29">
        <f t="shared" si="22"/>
        <v>852000</v>
      </c>
      <c r="P65" s="29">
        <f t="shared" si="22"/>
        <v>861886</v>
      </c>
      <c r="Q65" s="134">
        <f t="shared" si="22"/>
        <v>1244242</v>
      </c>
      <c r="R65" s="105">
        <f t="shared" si="22"/>
        <v>825500</v>
      </c>
      <c r="S65" s="133">
        <f t="shared" si="22"/>
        <v>499311</v>
      </c>
      <c r="T65" s="383">
        <f>S65/R65</f>
        <v>0.6048588734100545</v>
      </c>
      <c r="U65" s="132">
        <f t="shared" si="19"/>
        <v>101.16032863849765</v>
      </c>
      <c r="V65" s="132">
        <f t="shared" si="20"/>
        <v>144.36271154189765</v>
      </c>
      <c r="W65" s="132">
        <f t="shared" si="21"/>
        <v>66.3456144383488</v>
      </c>
    </row>
    <row r="66" spans="1:23" ht="12.75">
      <c r="A66" s="61" t="s">
        <v>416</v>
      </c>
      <c r="I66" s="1">
        <v>112</v>
      </c>
      <c r="J66" s="65">
        <v>311</v>
      </c>
      <c r="K66" s="176" t="s">
        <v>220</v>
      </c>
      <c r="L66" s="66"/>
      <c r="M66" s="82">
        <f>M67+M69+M72+M73</f>
        <v>898249</v>
      </c>
      <c r="N66" s="82">
        <f>N67+N69+N72+N73</f>
        <v>900089</v>
      </c>
      <c r="O66" s="81">
        <f>O67+O69+O72+O73</f>
        <v>852000</v>
      </c>
      <c r="P66" s="81">
        <f>P67+P69+P72+P73+P68+P70+P71</f>
        <v>861886</v>
      </c>
      <c r="Q66" s="81">
        <f aca="true" t="shared" si="23" ref="Q66:W66">Q67+Q69+Q72+Q73+Q68+Q70+Q71</f>
        <v>1244242</v>
      </c>
      <c r="R66" s="105">
        <f t="shared" si="23"/>
        <v>825500</v>
      </c>
      <c r="S66" s="81">
        <f>S67+S69+S72+S73+S68+S70+S71</f>
        <v>499311</v>
      </c>
      <c r="T66" s="382">
        <f>S66/R66</f>
        <v>0.6048588734100545</v>
      </c>
      <c r="U66" s="177" t="e">
        <f t="shared" si="23"/>
        <v>#DIV/0!</v>
      </c>
      <c r="V66" s="177">
        <f t="shared" si="23"/>
        <v>546.6938628813048</v>
      </c>
      <c r="W66" s="177">
        <f t="shared" si="23"/>
        <v>214.82609086013787</v>
      </c>
    </row>
    <row r="67" spans="1:23" ht="12.75">
      <c r="A67" s="61" t="s">
        <v>416</v>
      </c>
      <c r="B67" s="1">
        <v>1</v>
      </c>
      <c r="E67" s="1">
        <v>4</v>
      </c>
      <c r="I67" s="1">
        <v>112</v>
      </c>
      <c r="J67" s="24">
        <v>3111</v>
      </c>
      <c r="K67" s="24" t="s">
        <v>212</v>
      </c>
      <c r="L67" s="24"/>
      <c r="M67" s="25">
        <v>746763</v>
      </c>
      <c r="N67" s="25">
        <v>758976</v>
      </c>
      <c r="O67" s="29">
        <v>700000</v>
      </c>
      <c r="P67" s="29">
        <v>700000</v>
      </c>
      <c r="Q67" s="134">
        <v>1041000</v>
      </c>
      <c r="R67" s="105">
        <v>700000</v>
      </c>
      <c r="S67" s="133">
        <v>424940</v>
      </c>
      <c r="T67" s="383">
        <f>S67/R67</f>
        <v>0.6070571428571429</v>
      </c>
      <c r="U67" s="132">
        <f t="shared" si="19"/>
        <v>100</v>
      </c>
      <c r="V67" s="132">
        <f t="shared" si="20"/>
        <v>148.71428571428572</v>
      </c>
      <c r="W67" s="132">
        <f t="shared" si="21"/>
        <v>67.24303554274735</v>
      </c>
    </row>
    <row r="68" spans="1:23" ht="12.75">
      <c r="A68" s="61" t="s">
        <v>416</v>
      </c>
      <c r="E68" s="1">
        <v>4</v>
      </c>
      <c r="I68" s="1">
        <v>112</v>
      </c>
      <c r="J68" s="24">
        <v>3113</v>
      </c>
      <c r="K68" s="24" t="s">
        <v>492</v>
      </c>
      <c r="L68" s="24"/>
      <c r="M68" s="25"/>
      <c r="N68" s="25">
        <v>0</v>
      </c>
      <c r="O68" s="29">
        <v>0</v>
      </c>
      <c r="P68" s="29">
        <v>1500</v>
      </c>
      <c r="Q68" s="134"/>
      <c r="R68" s="105">
        <v>0</v>
      </c>
      <c r="S68" s="133">
        <v>1440</v>
      </c>
      <c r="T68" s="383" t="e">
        <f aca="true" t="shared" si="24" ref="T68:T119">S68/R68</f>
        <v>#DIV/0!</v>
      </c>
      <c r="U68" s="132"/>
      <c r="V68" s="132"/>
      <c r="W68" s="132"/>
    </row>
    <row r="69" spans="1:23" ht="12.75">
      <c r="A69" s="61" t="s">
        <v>416</v>
      </c>
      <c r="E69" s="1">
        <v>4</v>
      </c>
      <c r="I69" s="1">
        <v>112</v>
      </c>
      <c r="J69" s="24">
        <v>3121</v>
      </c>
      <c r="K69" s="24" t="s">
        <v>36</v>
      </c>
      <c r="L69" s="24"/>
      <c r="M69" s="25">
        <v>23000</v>
      </c>
      <c r="N69" s="25">
        <v>11000</v>
      </c>
      <c r="O69" s="29">
        <v>24800</v>
      </c>
      <c r="P69" s="29">
        <v>21500</v>
      </c>
      <c r="Q69" s="134">
        <v>27000</v>
      </c>
      <c r="R69" s="105">
        <v>0</v>
      </c>
      <c r="S69" s="133">
        <v>2500</v>
      </c>
      <c r="T69" s="383" t="e">
        <f t="shared" si="24"/>
        <v>#DIV/0!</v>
      </c>
      <c r="U69" s="132">
        <f t="shared" si="19"/>
        <v>86.69354838709677</v>
      </c>
      <c r="V69" s="132">
        <f t="shared" si="20"/>
        <v>125.5813953488372</v>
      </c>
      <c r="W69" s="132">
        <f t="shared" si="21"/>
        <v>0</v>
      </c>
    </row>
    <row r="70" spans="1:23" ht="12.75">
      <c r="A70" s="61" t="s">
        <v>416</v>
      </c>
      <c r="C70" s="1">
        <v>2</v>
      </c>
      <c r="I70" s="1">
        <v>112</v>
      </c>
      <c r="J70" s="24">
        <v>3121</v>
      </c>
      <c r="K70" s="24" t="s">
        <v>475</v>
      </c>
      <c r="L70" s="24"/>
      <c r="M70" s="25"/>
      <c r="N70" s="25">
        <v>0</v>
      </c>
      <c r="O70" s="29">
        <v>0</v>
      </c>
      <c r="P70" s="29">
        <v>6004</v>
      </c>
      <c r="Q70" s="134"/>
      <c r="R70" s="105">
        <v>0</v>
      </c>
      <c r="S70" s="133">
        <v>0</v>
      </c>
      <c r="T70" s="383" t="e">
        <f t="shared" si="24"/>
        <v>#DIV/0!</v>
      </c>
      <c r="U70" s="132" t="e">
        <f t="shared" si="19"/>
        <v>#DIV/0!</v>
      </c>
      <c r="V70" s="132"/>
      <c r="W70" s="132"/>
    </row>
    <row r="71" spans="1:23" ht="12.75">
      <c r="A71" s="61" t="s">
        <v>416</v>
      </c>
      <c r="C71" s="1">
        <v>2</v>
      </c>
      <c r="I71" s="1">
        <v>112</v>
      </c>
      <c r="J71" s="24">
        <v>3121</v>
      </c>
      <c r="K71" s="24" t="s">
        <v>476</v>
      </c>
      <c r="L71" s="24"/>
      <c r="M71" s="25"/>
      <c r="N71" s="25">
        <v>0</v>
      </c>
      <c r="O71" s="29">
        <v>0</v>
      </c>
      <c r="P71" s="29">
        <v>10382</v>
      </c>
      <c r="Q71" s="134"/>
      <c r="R71" s="105">
        <v>3000</v>
      </c>
      <c r="S71" s="133">
        <v>0</v>
      </c>
      <c r="T71" s="383">
        <f t="shared" si="24"/>
        <v>0</v>
      </c>
      <c r="U71" s="132" t="e">
        <f t="shared" si="19"/>
        <v>#DIV/0!</v>
      </c>
      <c r="V71" s="132"/>
      <c r="W71" s="132"/>
    </row>
    <row r="72" spans="1:23" ht="12.75">
      <c r="A72" s="61" t="s">
        <v>416</v>
      </c>
      <c r="C72" s="1">
        <v>2</v>
      </c>
      <c r="E72" s="1">
        <v>4</v>
      </c>
      <c r="I72" s="1">
        <v>112</v>
      </c>
      <c r="J72" s="24">
        <v>3132</v>
      </c>
      <c r="K72" s="24" t="s">
        <v>259</v>
      </c>
      <c r="L72" s="24"/>
      <c r="M72" s="25">
        <v>115778</v>
      </c>
      <c r="N72" s="25">
        <v>117210</v>
      </c>
      <c r="O72" s="29">
        <v>114000</v>
      </c>
      <c r="P72" s="29">
        <v>110000</v>
      </c>
      <c r="Q72" s="134">
        <v>160422</v>
      </c>
      <c r="R72" s="105">
        <v>110000</v>
      </c>
      <c r="S72" s="133">
        <v>63183</v>
      </c>
      <c r="T72" s="383">
        <f t="shared" si="24"/>
        <v>0.5743909090909091</v>
      </c>
      <c r="U72" s="132">
        <f t="shared" si="19"/>
        <v>96.49122807017544</v>
      </c>
      <c r="V72" s="132">
        <f t="shared" si="20"/>
        <v>145.83818181818182</v>
      </c>
      <c r="W72" s="132">
        <f t="shared" si="21"/>
        <v>68.56914886985575</v>
      </c>
    </row>
    <row r="73" spans="1:23" ht="12.75">
      <c r="A73" s="61" t="s">
        <v>416</v>
      </c>
      <c r="C73" s="1">
        <v>2</v>
      </c>
      <c r="E73" s="1">
        <v>4</v>
      </c>
      <c r="I73" s="1">
        <v>112</v>
      </c>
      <c r="J73" s="24">
        <v>3133</v>
      </c>
      <c r="K73" s="24" t="s">
        <v>213</v>
      </c>
      <c r="L73" s="24"/>
      <c r="M73" s="25">
        <v>12708</v>
      </c>
      <c r="N73" s="25">
        <v>12903</v>
      </c>
      <c r="O73" s="29">
        <v>13200</v>
      </c>
      <c r="P73" s="29">
        <v>12500</v>
      </c>
      <c r="Q73" s="134">
        <v>15820</v>
      </c>
      <c r="R73" s="105">
        <v>12500</v>
      </c>
      <c r="S73" s="133">
        <v>7248</v>
      </c>
      <c r="T73" s="383">
        <f t="shared" si="24"/>
        <v>0.57984</v>
      </c>
      <c r="U73" s="132">
        <f t="shared" si="19"/>
        <v>94.6969696969697</v>
      </c>
      <c r="V73" s="132">
        <f t="shared" si="20"/>
        <v>126.56</v>
      </c>
      <c r="W73" s="132">
        <f t="shared" si="21"/>
        <v>79.01390644753477</v>
      </c>
    </row>
    <row r="74" spans="1:23" ht="12.75">
      <c r="A74" s="61" t="s">
        <v>416</v>
      </c>
      <c r="I74" s="1">
        <v>112</v>
      </c>
      <c r="J74" s="24">
        <v>32</v>
      </c>
      <c r="K74" s="31" t="s">
        <v>38</v>
      </c>
      <c r="L74" s="30"/>
      <c r="M74" s="25">
        <f>M75+M80+M85+M107</f>
        <v>535941</v>
      </c>
      <c r="N74" s="25">
        <f>N75+N80+N85+N107</f>
        <v>468952</v>
      </c>
      <c r="O74" s="29">
        <f>O75+O80+O85+O107</f>
        <v>588000</v>
      </c>
      <c r="P74" s="29">
        <f>P75+P80+P85+P107</f>
        <v>646241</v>
      </c>
      <c r="Q74" s="134">
        <f>Q75+Q80+Q85+Q107</f>
        <v>658000</v>
      </c>
      <c r="R74" s="105">
        <f>R75+R80+R85+R107+R104</f>
        <v>486600</v>
      </c>
      <c r="S74" s="133">
        <f>S75+S80+S85+S107+S104</f>
        <v>318848.04000000004</v>
      </c>
      <c r="T74" s="383">
        <f t="shared" si="24"/>
        <v>0.6552569667077682</v>
      </c>
      <c r="U74" s="132">
        <f t="shared" si="19"/>
        <v>109.90493197278911</v>
      </c>
      <c r="V74" s="132">
        <f t="shared" si="20"/>
        <v>101.8195998087401</v>
      </c>
      <c r="W74" s="132">
        <f t="shared" si="21"/>
        <v>73.95136778115501</v>
      </c>
    </row>
    <row r="75" spans="1:23" ht="12.75">
      <c r="A75" s="61" t="s">
        <v>416</v>
      </c>
      <c r="I75" s="1">
        <v>112</v>
      </c>
      <c r="J75" s="65">
        <v>321</v>
      </c>
      <c r="K75" s="65" t="s">
        <v>39</v>
      </c>
      <c r="L75" s="65"/>
      <c r="M75" s="82">
        <f>M76+M77+M78</f>
        <v>72690</v>
      </c>
      <c r="N75" s="82">
        <f>N76+N77+N78</f>
        <v>76659</v>
      </c>
      <c r="O75" s="81">
        <f>O76+O77+O78</f>
        <v>100000</v>
      </c>
      <c r="P75" s="81">
        <f>P76+P77+P78+P79</f>
        <v>71000</v>
      </c>
      <c r="Q75" s="81">
        <f>Q76+Q77+Q78+Q79</f>
        <v>119000</v>
      </c>
      <c r="R75" s="105">
        <f>R76+R77+R78+R79</f>
        <v>69000</v>
      </c>
      <c r="S75" s="131">
        <f>S76+S77+S78+S79</f>
        <v>31827</v>
      </c>
      <c r="T75" s="383">
        <f t="shared" si="24"/>
        <v>0.4612608695652174</v>
      </c>
      <c r="U75" s="132">
        <f t="shared" si="19"/>
        <v>71</v>
      </c>
      <c r="V75" s="132">
        <f t="shared" si="20"/>
        <v>167.6056338028169</v>
      </c>
      <c r="W75" s="132">
        <f t="shared" si="21"/>
        <v>57.98319327731093</v>
      </c>
    </row>
    <row r="76" spans="1:23" ht="12.75">
      <c r="A76" s="61" t="s">
        <v>416</v>
      </c>
      <c r="E76" s="1">
        <v>4</v>
      </c>
      <c r="I76" s="1">
        <v>112</v>
      </c>
      <c r="J76" s="24">
        <v>3211</v>
      </c>
      <c r="K76" s="24" t="s">
        <v>214</v>
      </c>
      <c r="L76" s="24"/>
      <c r="M76" s="25">
        <v>14358</v>
      </c>
      <c r="N76" s="25">
        <v>16056</v>
      </c>
      <c r="O76" s="29">
        <v>25000</v>
      </c>
      <c r="P76" s="29">
        <v>25000</v>
      </c>
      <c r="Q76" s="134">
        <v>29000</v>
      </c>
      <c r="R76" s="105">
        <v>20000</v>
      </c>
      <c r="S76" s="133">
        <v>5971</v>
      </c>
      <c r="T76" s="383">
        <f t="shared" si="24"/>
        <v>0.29855</v>
      </c>
      <c r="U76" s="132">
        <f t="shared" si="19"/>
        <v>100</v>
      </c>
      <c r="V76" s="132">
        <f t="shared" si="20"/>
        <v>115.99999999999999</v>
      </c>
      <c r="W76" s="132">
        <f t="shared" si="21"/>
        <v>68.96551724137932</v>
      </c>
    </row>
    <row r="77" spans="1:23" ht="12.75">
      <c r="A77" s="61" t="s">
        <v>416</v>
      </c>
      <c r="E77" s="1">
        <v>4</v>
      </c>
      <c r="I77" s="1">
        <v>112</v>
      </c>
      <c r="J77" s="24">
        <v>3212</v>
      </c>
      <c r="K77" s="24" t="s">
        <v>215</v>
      </c>
      <c r="L77" s="24"/>
      <c r="M77" s="25">
        <v>56212</v>
      </c>
      <c r="N77" s="25">
        <v>54216</v>
      </c>
      <c r="O77" s="29">
        <v>60000</v>
      </c>
      <c r="P77" s="29">
        <v>38000</v>
      </c>
      <c r="Q77" s="134">
        <v>80000</v>
      </c>
      <c r="R77" s="105">
        <v>38000</v>
      </c>
      <c r="S77" s="133">
        <v>20818</v>
      </c>
      <c r="T77" s="383">
        <f t="shared" si="24"/>
        <v>0.5478421052631579</v>
      </c>
      <c r="U77" s="132">
        <f t="shared" si="19"/>
        <v>63.33333333333333</v>
      </c>
      <c r="V77" s="132">
        <f t="shared" si="20"/>
        <v>210.52631578947367</v>
      </c>
      <c r="W77" s="132">
        <f t="shared" si="21"/>
        <v>47.5</v>
      </c>
    </row>
    <row r="78" spans="1:23" ht="12.75">
      <c r="A78" s="61" t="s">
        <v>416</v>
      </c>
      <c r="E78" s="1">
        <v>4</v>
      </c>
      <c r="I78" s="1">
        <v>112</v>
      </c>
      <c r="J78" s="24">
        <v>3213</v>
      </c>
      <c r="K78" s="24" t="s">
        <v>216</v>
      </c>
      <c r="L78" s="24"/>
      <c r="M78" s="25">
        <v>2120</v>
      </c>
      <c r="N78" s="25">
        <v>6387</v>
      </c>
      <c r="O78" s="29">
        <v>15000</v>
      </c>
      <c r="P78" s="29">
        <v>1000</v>
      </c>
      <c r="Q78" s="134">
        <v>10000</v>
      </c>
      <c r="R78" s="105">
        <v>4000</v>
      </c>
      <c r="S78" s="133">
        <v>3090</v>
      </c>
      <c r="T78" s="383">
        <f t="shared" si="24"/>
        <v>0.7725</v>
      </c>
      <c r="U78" s="132">
        <f t="shared" si="19"/>
        <v>6.666666666666667</v>
      </c>
      <c r="V78" s="132">
        <f t="shared" si="20"/>
        <v>1000</v>
      </c>
      <c r="W78" s="132">
        <f t="shared" si="21"/>
        <v>40</v>
      </c>
    </row>
    <row r="79" spans="1:23" ht="12.75">
      <c r="A79" s="61" t="s">
        <v>416</v>
      </c>
      <c r="I79" s="1">
        <v>112</v>
      </c>
      <c r="J79" s="24">
        <v>3214</v>
      </c>
      <c r="K79" s="24" t="s">
        <v>477</v>
      </c>
      <c r="L79" s="24"/>
      <c r="M79" s="25"/>
      <c r="N79" s="25">
        <v>0</v>
      </c>
      <c r="O79" s="29">
        <v>0</v>
      </c>
      <c r="P79" s="29">
        <v>7000</v>
      </c>
      <c r="Q79" s="134">
        <v>0</v>
      </c>
      <c r="R79" s="105">
        <v>7000</v>
      </c>
      <c r="S79" s="133">
        <v>1948</v>
      </c>
      <c r="T79" s="383">
        <f t="shared" si="24"/>
        <v>0.2782857142857143</v>
      </c>
      <c r="U79" s="132" t="e">
        <f t="shared" si="19"/>
        <v>#DIV/0!</v>
      </c>
      <c r="V79" s="132">
        <f t="shared" si="20"/>
        <v>0</v>
      </c>
      <c r="W79" s="132" t="e">
        <f t="shared" si="21"/>
        <v>#DIV/0!</v>
      </c>
    </row>
    <row r="80" spans="1:23" ht="12.75">
      <c r="A80" s="61" t="s">
        <v>416</v>
      </c>
      <c r="I80" s="1">
        <v>112</v>
      </c>
      <c r="J80" s="65">
        <v>322</v>
      </c>
      <c r="K80" s="65" t="s">
        <v>93</v>
      </c>
      <c r="L80" s="65"/>
      <c r="M80" s="82">
        <f aca="true" t="shared" si="25" ref="M80:R80">M81+M82+M83</f>
        <v>104522</v>
      </c>
      <c r="N80" s="82">
        <f t="shared" si="25"/>
        <v>102857</v>
      </c>
      <c r="O80" s="81">
        <f t="shared" si="25"/>
        <v>130000</v>
      </c>
      <c r="P80" s="81">
        <f t="shared" si="25"/>
        <v>142000</v>
      </c>
      <c r="Q80" s="81">
        <f t="shared" si="25"/>
        <v>145000</v>
      </c>
      <c r="R80" s="105">
        <f t="shared" si="25"/>
        <v>131000</v>
      </c>
      <c r="S80" s="131">
        <f>S81+S82+S83+S84</f>
        <v>94371.04000000001</v>
      </c>
      <c r="T80" s="383">
        <f t="shared" si="24"/>
        <v>0.7203896183206108</v>
      </c>
      <c r="U80" s="132">
        <f t="shared" si="19"/>
        <v>109.23076923076923</v>
      </c>
      <c r="V80" s="132">
        <f t="shared" si="20"/>
        <v>102.11267605633803</v>
      </c>
      <c r="W80" s="132">
        <f t="shared" si="21"/>
        <v>90.3448275862069</v>
      </c>
    </row>
    <row r="81" spans="1:23" ht="12.75">
      <c r="A81" s="61" t="s">
        <v>416</v>
      </c>
      <c r="E81" s="1">
        <v>4</v>
      </c>
      <c r="I81" s="1">
        <v>112</v>
      </c>
      <c r="J81" s="24">
        <v>3221</v>
      </c>
      <c r="K81" s="24" t="s">
        <v>217</v>
      </c>
      <c r="L81" s="24"/>
      <c r="M81" s="25">
        <v>33295</v>
      </c>
      <c r="N81" s="25">
        <v>23313</v>
      </c>
      <c r="O81" s="29">
        <v>30000</v>
      </c>
      <c r="P81" s="29">
        <v>45000</v>
      </c>
      <c r="Q81" s="134">
        <v>35000</v>
      </c>
      <c r="R81" s="105">
        <v>36000</v>
      </c>
      <c r="S81" s="133">
        <v>15340.04</v>
      </c>
      <c r="T81" s="383">
        <f t="shared" si="24"/>
        <v>0.4261122222222222</v>
      </c>
      <c r="U81" s="132">
        <f t="shared" si="19"/>
        <v>150</v>
      </c>
      <c r="V81" s="132">
        <f t="shared" si="20"/>
        <v>77.77777777777779</v>
      </c>
      <c r="W81" s="132">
        <f t="shared" si="21"/>
        <v>102.85714285714285</v>
      </c>
    </row>
    <row r="82" spans="1:23" ht="12.75">
      <c r="A82" s="61" t="s">
        <v>416</v>
      </c>
      <c r="E82" s="1">
        <v>4</v>
      </c>
      <c r="I82" s="1">
        <v>112</v>
      </c>
      <c r="J82" s="24">
        <v>3223</v>
      </c>
      <c r="K82" s="31" t="s">
        <v>218</v>
      </c>
      <c r="L82" s="30"/>
      <c r="M82" s="25">
        <v>66119</v>
      </c>
      <c r="N82" s="25">
        <v>58596</v>
      </c>
      <c r="O82" s="29">
        <v>90000</v>
      </c>
      <c r="P82" s="29">
        <v>90000</v>
      </c>
      <c r="Q82" s="134">
        <v>100000</v>
      </c>
      <c r="R82" s="105">
        <v>90000</v>
      </c>
      <c r="S82" s="133">
        <v>66652</v>
      </c>
      <c r="T82" s="383">
        <f t="shared" si="24"/>
        <v>0.7405777777777778</v>
      </c>
      <c r="U82" s="132">
        <f t="shared" si="19"/>
        <v>100</v>
      </c>
      <c r="V82" s="132">
        <f t="shared" si="20"/>
        <v>111.11111111111111</v>
      </c>
      <c r="W82" s="132">
        <f t="shared" si="21"/>
        <v>90</v>
      </c>
    </row>
    <row r="83" spans="1:23" ht="12.75">
      <c r="A83" s="61" t="s">
        <v>416</v>
      </c>
      <c r="E83" s="1">
        <v>4</v>
      </c>
      <c r="I83" s="1">
        <v>112</v>
      </c>
      <c r="J83" s="24">
        <v>3225</v>
      </c>
      <c r="K83" s="24" t="s">
        <v>219</v>
      </c>
      <c r="L83" s="24"/>
      <c r="M83" s="25">
        <v>5108</v>
      </c>
      <c r="N83" s="25">
        <v>20948</v>
      </c>
      <c r="O83" s="29">
        <v>10000</v>
      </c>
      <c r="P83" s="29">
        <v>7000</v>
      </c>
      <c r="Q83" s="134">
        <v>10000</v>
      </c>
      <c r="R83" s="105">
        <v>5000</v>
      </c>
      <c r="S83" s="133">
        <v>12309</v>
      </c>
      <c r="T83" s="383">
        <f t="shared" si="24"/>
        <v>2.4618</v>
      </c>
      <c r="U83" s="132">
        <f t="shared" si="19"/>
        <v>70</v>
      </c>
      <c r="V83" s="132">
        <f t="shared" si="20"/>
        <v>142.85714285714286</v>
      </c>
      <c r="W83" s="132">
        <f t="shared" si="21"/>
        <v>50</v>
      </c>
    </row>
    <row r="84" spans="1:23" ht="12.75">
      <c r="A84" s="61"/>
      <c r="J84" s="24">
        <v>3227</v>
      </c>
      <c r="K84" s="24" t="s">
        <v>380</v>
      </c>
      <c r="L84" s="24"/>
      <c r="M84" s="25"/>
      <c r="N84" s="25"/>
      <c r="O84" s="29"/>
      <c r="P84" s="29"/>
      <c r="Q84" s="134"/>
      <c r="R84" s="105">
        <v>0</v>
      </c>
      <c r="S84" s="133">
        <v>70</v>
      </c>
      <c r="T84" s="383" t="e">
        <f t="shared" si="24"/>
        <v>#DIV/0!</v>
      </c>
      <c r="U84" s="132"/>
      <c r="V84" s="132"/>
      <c r="W84" s="132"/>
    </row>
    <row r="85" spans="1:23" ht="12.75">
      <c r="A85" s="61" t="s">
        <v>416</v>
      </c>
      <c r="I85" s="1">
        <v>112</v>
      </c>
      <c r="J85" s="65">
        <v>323</v>
      </c>
      <c r="K85" s="65" t="s">
        <v>41</v>
      </c>
      <c r="L85" s="65"/>
      <c r="M85" s="82">
        <f>M86+M87+M88+M89+M90+M94+M95+M96+M97+M102+M103</f>
        <v>235923</v>
      </c>
      <c r="N85" s="82">
        <f>N86+N87+N88+N89+N90+N94+N95+N96+N97+N102+N103+N99</f>
        <v>242623</v>
      </c>
      <c r="O85" s="81">
        <f>O86+O87+O88+O89+O90+O94+O95+O96+O97+O102+O103+O99</f>
        <v>306500</v>
      </c>
      <c r="P85" s="81">
        <f>P86+P87+P88+P89+P90+P94+P95+P96+P97+P102+P103+P99+P91+P92+P93+P98+P100+P101+P104</f>
        <v>343816</v>
      </c>
      <c r="Q85" s="81">
        <f>Q86+Q87+Q88+Q89+Q90+Q94+Q95+Q96+Q97+Q102+Q103+Q99+Q91+Q92+Q93+Q98+Q100+Q101+Q104</f>
        <v>339000</v>
      </c>
      <c r="R85" s="105">
        <f>R86+R87+R88+R89+R90+R94+R95+R96+R97+R102+R103+R99+R91+R92+R93+R98+R100+R101</f>
        <v>228600</v>
      </c>
      <c r="S85" s="131">
        <f>S86+S87+S88+S89+S90+S94+S95+S96+S97+S102+S103+S99+S91+S92+S93+S98+S100+S101</f>
        <v>142911</v>
      </c>
      <c r="T85" s="383">
        <f t="shared" si="24"/>
        <v>0.6251574803149607</v>
      </c>
      <c r="U85" s="132">
        <f t="shared" si="19"/>
        <v>112.17487765089722</v>
      </c>
      <c r="V85" s="132">
        <f t="shared" si="20"/>
        <v>98.59925076203551</v>
      </c>
      <c r="W85" s="132">
        <f t="shared" si="21"/>
        <v>67.43362831858407</v>
      </c>
    </row>
    <row r="86" spans="1:23" ht="12.75">
      <c r="A86" s="61" t="s">
        <v>416</v>
      </c>
      <c r="C86" s="1">
        <v>2</v>
      </c>
      <c r="D86" s="1">
        <v>3</v>
      </c>
      <c r="E86" s="1">
        <v>4</v>
      </c>
      <c r="I86" s="1">
        <v>112</v>
      </c>
      <c r="J86" s="24">
        <v>3231</v>
      </c>
      <c r="K86" s="24" t="s">
        <v>221</v>
      </c>
      <c r="L86" s="65"/>
      <c r="M86" s="25">
        <v>56529</v>
      </c>
      <c r="N86" s="25">
        <v>52676</v>
      </c>
      <c r="O86" s="29">
        <v>50000</v>
      </c>
      <c r="P86" s="29">
        <v>65000</v>
      </c>
      <c r="Q86" s="134">
        <v>52000</v>
      </c>
      <c r="R86" s="105">
        <v>52000</v>
      </c>
      <c r="S86" s="133">
        <v>32917</v>
      </c>
      <c r="T86" s="383">
        <f t="shared" si="24"/>
        <v>0.6330192307692307</v>
      </c>
      <c r="U86" s="132">
        <f t="shared" si="19"/>
        <v>130</v>
      </c>
      <c r="V86" s="132">
        <f t="shared" si="20"/>
        <v>80</v>
      </c>
      <c r="W86" s="132">
        <f t="shared" si="21"/>
        <v>100</v>
      </c>
    </row>
    <row r="87" spans="1:23" ht="12.75">
      <c r="A87" s="61" t="s">
        <v>416</v>
      </c>
      <c r="C87" s="1">
        <v>2</v>
      </c>
      <c r="D87" s="1">
        <v>3</v>
      </c>
      <c r="E87" s="1">
        <v>4</v>
      </c>
      <c r="I87" s="1">
        <v>112</v>
      </c>
      <c r="J87" s="24">
        <v>3232</v>
      </c>
      <c r="K87" s="24" t="s">
        <v>222</v>
      </c>
      <c r="L87" s="65"/>
      <c r="M87" s="25">
        <v>12606</v>
      </c>
      <c r="N87" s="25">
        <v>6444</v>
      </c>
      <c r="O87" s="29">
        <v>5000</v>
      </c>
      <c r="P87" s="29">
        <v>4000</v>
      </c>
      <c r="Q87" s="134">
        <v>10000</v>
      </c>
      <c r="R87" s="105">
        <v>3200</v>
      </c>
      <c r="S87" s="133">
        <v>1782</v>
      </c>
      <c r="T87" s="383">
        <f t="shared" si="24"/>
        <v>0.556875</v>
      </c>
      <c r="U87" s="132">
        <f t="shared" si="19"/>
        <v>80</v>
      </c>
      <c r="V87" s="132">
        <f t="shared" si="20"/>
        <v>250</v>
      </c>
      <c r="W87" s="132">
        <f t="shared" si="21"/>
        <v>32</v>
      </c>
    </row>
    <row r="88" spans="1:23" ht="12.75">
      <c r="A88" s="61" t="s">
        <v>416</v>
      </c>
      <c r="C88" s="1">
        <v>2</v>
      </c>
      <c r="D88" s="1">
        <v>3</v>
      </c>
      <c r="E88" s="1">
        <v>4</v>
      </c>
      <c r="I88" s="1">
        <v>112</v>
      </c>
      <c r="J88" s="24">
        <v>3232</v>
      </c>
      <c r="K88" s="24" t="s">
        <v>370</v>
      </c>
      <c r="L88" s="65"/>
      <c r="M88" s="25">
        <v>12876</v>
      </c>
      <c r="N88" s="25">
        <v>4171</v>
      </c>
      <c r="O88" s="29">
        <v>10000</v>
      </c>
      <c r="P88" s="29">
        <v>12000</v>
      </c>
      <c r="Q88" s="134">
        <v>10000</v>
      </c>
      <c r="R88" s="105">
        <v>6000</v>
      </c>
      <c r="S88" s="133">
        <v>14618</v>
      </c>
      <c r="T88" s="383">
        <f t="shared" si="24"/>
        <v>2.4363333333333332</v>
      </c>
      <c r="U88" s="132">
        <f t="shared" si="19"/>
        <v>120</v>
      </c>
      <c r="V88" s="132">
        <f t="shared" si="20"/>
        <v>83.33333333333334</v>
      </c>
      <c r="W88" s="132">
        <f t="shared" si="21"/>
        <v>60</v>
      </c>
    </row>
    <row r="89" spans="1:23" ht="12.75">
      <c r="A89" s="61" t="s">
        <v>416</v>
      </c>
      <c r="C89" s="1">
        <v>2</v>
      </c>
      <c r="D89" s="1">
        <v>3</v>
      </c>
      <c r="E89" s="1">
        <v>4</v>
      </c>
      <c r="I89" s="1">
        <v>112</v>
      </c>
      <c r="J89" s="24">
        <v>3233</v>
      </c>
      <c r="K89" s="24" t="s">
        <v>208</v>
      </c>
      <c r="L89" s="65"/>
      <c r="M89" s="25">
        <v>39617</v>
      </c>
      <c r="N89" s="25">
        <v>34867</v>
      </c>
      <c r="O89" s="29">
        <v>30000</v>
      </c>
      <c r="P89" s="29">
        <v>40000</v>
      </c>
      <c r="Q89" s="134">
        <v>35000</v>
      </c>
      <c r="R89" s="105">
        <v>32000</v>
      </c>
      <c r="S89" s="133">
        <v>11751</v>
      </c>
      <c r="T89" s="383">
        <f t="shared" si="24"/>
        <v>0.36721875</v>
      </c>
      <c r="U89" s="132">
        <f t="shared" si="19"/>
        <v>133.33333333333331</v>
      </c>
      <c r="V89" s="132">
        <f t="shared" si="20"/>
        <v>87.5</v>
      </c>
      <c r="W89" s="132">
        <f t="shared" si="21"/>
        <v>91.42857142857143</v>
      </c>
    </row>
    <row r="90" spans="1:23" ht="12.75">
      <c r="A90" s="61" t="s">
        <v>416</v>
      </c>
      <c r="C90" s="1">
        <v>2</v>
      </c>
      <c r="D90" s="1">
        <v>3</v>
      </c>
      <c r="E90" s="1">
        <v>4</v>
      </c>
      <c r="I90" s="1">
        <v>112</v>
      </c>
      <c r="J90" s="24">
        <v>3234</v>
      </c>
      <c r="K90" s="31" t="s">
        <v>223</v>
      </c>
      <c r="L90" s="66"/>
      <c r="M90" s="25">
        <v>4742</v>
      </c>
      <c r="N90" s="25">
        <v>6361</v>
      </c>
      <c r="O90" s="29">
        <v>6500</v>
      </c>
      <c r="P90" s="29">
        <v>11000</v>
      </c>
      <c r="Q90" s="134">
        <v>30000</v>
      </c>
      <c r="R90" s="105">
        <v>8800</v>
      </c>
      <c r="S90" s="133">
        <v>4467</v>
      </c>
      <c r="T90" s="383">
        <f t="shared" si="24"/>
        <v>0.5076136363636363</v>
      </c>
      <c r="U90" s="132">
        <f t="shared" si="19"/>
        <v>169.23076923076923</v>
      </c>
      <c r="V90" s="132">
        <f t="shared" si="20"/>
        <v>272.7272727272727</v>
      </c>
      <c r="W90" s="132">
        <f t="shared" si="21"/>
        <v>29.333333333333332</v>
      </c>
    </row>
    <row r="91" spans="1:23" ht="12.75">
      <c r="A91" s="61" t="s">
        <v>416</v>
      </c>
      <c r="E91" s="1">
        <v>4</v>
      </c>
      <c r="I91" s="1">
        <v>112</v>
      </c>
      <c r="J91" s="24">
        <v>3234</v>
      </c>
      <c r="K91" s="31" t="s">
        <v>570</v>
      </c>
      <c r="L91" s="66"/>
      <c r="M91" s="25"/>
      <c r="N91" s="25">
        <v>0</v>
      </c>
      <c r="O91" s="29">
        <v>0</v>
      </c>
      <c r="P91" s="29">
        <v>25049</v>
      </c>
      <c r="Q91" s="134">
        <v>0</v>
      </c>
      <c r="R91" s="105">
        <v>0</v>
      </c>
      <c r="S91" s="133">
        <v>3418</v>
      </c>
      <c r="T91" s="383" t="e">
        <f t="shared" si="24"/>
        <v>#DIV/0!</v>
      </c>
      <c r="U91" s="132" t="e">
        <f t="shared" si="19"/>
        <v>#DIV/0!</v>
      </c>
      <c r="V91" s="132">
        <f t="shared" si="20"/>
        <v>0</v>
      </c>
      <c r="W91" s="132" t="e">
        <f t="shared" si="21"/>
        <v>#DIV/0!</v>
      </c>
    </row>
    <row r="92" spans="1:23" ht="12.75">
      <c r="A92" s="61" t="s">
        <v>416</v>
      </c>
      <c r="C92" s="1">
        <v>2</v>
      </c>
      <c r="I92" s="1">
        <v>112</v>
      </c>
      <c r="J92" s="24">
        <v>3236</v>
      </c>
      <c r="K92" s="31" t="s">
        <v>478</v>
      </c>
      <c r="L92" s="66"/>
      <c r="M92" s="25"/>
      <c r="N92" s="25">
        <v>0</v>
      </c>
      <c r="O92" s="29">
        <v>0</v>
      </c>
      <c r="P92" s="29">
        <v>3567</v>
      </c>
      <c r="Q92" s="134">
        <v>0</v>
      </c>
      <c r="R92" s="105">
        <v>3000</v>
      </c>
      <c r="S92" s="133">
        <v>0</v>
      </c>
      <c r="T92" s="383">
        <f t="shared" si="24"/>
        <v>0</v>
      </c>
      <c r="U92" s="132" t="e">
        <f t="shared" si="19"/>
        <v>#DIV/0!</v>
      </c>
      <c r="V92" s="132">
        <f t="shared" si="20"/>
        <v>0</v>
      </c>
      <c r="W92" s="132" t="e">
        <f t="shared" si="21"/>
        <v>#DIV/0!</v>
      </c>
    </row>
    <row r="93" spans="1:23" ht="12.75">
      <c r="A93" s="61" t="s">
        <v>416</v>
      </c>
      <c r="C93" s="1">
        <v>2</v>
      </c>
      <c r="D93" s="1">
        <v>3</v>
      </c>
      <c r="I93" s="1">
        <v>112</v>
      </c>
      <c r="J93" s="24">
        <v>3236</v>
      </c>
      <c r="K93" s="31" t="s">
        <v>479</v>
      </c>
      <c r="L93" s="66"/>
      <c r="M93" s="25"/>
      <c r="N93" s="25">
        <v>0</v>
      </c>
      <c r="O93" s="29">
        <v>0</v>
      </c>
      <c r="P93" s="29">
        <v>8000</v>
      </c>
      <c r="Q93" s="134">
        <v>0</v>
      </c>
      <c r="R93" s="105">
        <v>0</v>
      </c>
      <c r="S93" s="133">
        <v>0</v>
      </c>
      <c r="T93" s="383" t="e">
        <f t="shared" si="24"/>
        <v>#DIV/0!</v>
      </c>
      <c r="U93" s="132" t="e">
        <f t="shared" si="19"/>
        <v>#DIV/0!</v>
      </c>
      <c r="V93" s="132">
        <f t="shared" si="20"/>
        <v>0</v>
      </c>
      <c r="W93" s="132" t="e">
        <f t="shared" si="21"/>
        <v>#DIV/0!</v>
      </c>
    </row>
    <row r="94" spans="1:23" ht="12.75">
      <c r="A94" s="61" t="s">
        <v>416</v>
      </c>
      <c r="C94" s="1">
        <v>2</v>
      </c>
      <c r="D94" s="1">
        <v>3</v>
      </c>
      <c r="E94" s="1">
        <v>4</v>
      </c>
      <c r="I94" s="1">
        <v>112</v>
      </c>
      <c r="J94" s="24">
        <v>3237</v>
      </c>
      <c r="K94" s="31" t="s">
        <v>224</v>
      </c>
      <c r="L94" s="66"/>
      <c r="M94" s="25">
        <v>44737</v>
      </c>
      <c r="N94" s="25">
        <v>58503</v>
      </c>
      <c r="O94" s="29">
        <v>100000</v>
      </c>
      <c r="P94" s="29">
        <v>11000</v>
      </c>
      <c r="Q94" s="134">
        <v>100000</v>
      </c>
      <c r="R94" s="105">
        <v>10000</v>
      </c>
      <c r="S94" s="133">
        <v>35197</v>
      </c>
      <c r="T94" s="383">
        <f t="shared" si="24"/>
        <v>3.5197</v>
      </c>
      <c r="U94" s="132">
        <f t="shared" si="19"/>
        <v>11</v>
      </c>
      <c r="V94" s="132">
        <f t="shared" si="20"/>
        <v>909.0909090909091</v>
      </c>
      <c r="W94" s="132">
        <f t="shared" si="21"/>
        <v>10</v>
      </c>
    </row>
    <row r="95" spans="1:23" ht="12.75">
      <c r="A95" s="61" t="s">
        <v>416</v>
      </c>
      <c r="C95" s="1">
        <v>2</v>
      </c>
      <c r="D95" s="1">
        <v>3</v>
      </c>
      <c r="E95" s="1">
        <v>4</v>
      </c>
      <c r="I95" s="1">
        <v>112</v>
      </c>
      <c r="J95" s="24">
        <v>3237</v>
      </c>
      <c r="K95" s="24" t="s">
        <v>225</v>
      </c>
      <c r="L95" s="65"/>
      <c r="M95" s="25">
        <v>24401</v>
      </c>
      <c r="N95" s="25">
        <v>34986</v>
      </c>
      <c r="O95" s="29">
        <v>50000</v>
      </c>
      <c r="P95" s="29">
        <v>31000</v>
      </c>
      <c r="Q95" s="134">
        <v>60000</v>
      </c>
      <c r="R95" s="105">
        <v>25000</v>
      </c>
      <c r="S95" s="133">
        <v>0</v>
      </c>
      <c r="T95" s="383">
        <f t="shared" si="24"/>
        <v>0</v>
      </c>
      <c r="U95" s="132">
        <f t="shared" si="19"/>
        <v>62</v>
      </c>
      <c r="V95" s="132">
        <f t="shared" si="20"/>
        <v>193.5483870967742</v>
      </c>
      <c r="W95" s="132">
        <f t="shared" si="21"/>
        <v>41.66666666666667</v>
      </c>
    </row>
    <row r="96" spans="1:23" ht="12.75">
      <c r="A96" s="61" t="s">
        <v>416</v>
      </c>
      <c r="C96" s="1">
        <v>2</v>
      </c>
      <c r="D96" s="1">
        <v>3</v>
      </c>
      <c r="E96" s="1">
        <v>4</v>
      </c>
      <c r="I96" s="1">
        <v>112</v>
      </c>
      <c r="J96" s="24">
        <v>3237</v>
      </c>
      <c r="K96" s="24" t="s">
        <v>312</v>
      </c>
      <c r="L96" s="65"/>
      <c r="M96" s="25">
        <v>11570</v>
      </c>
      <c r="N96" s="25">
        <v>1920</v>
      </c>
      <c r="O96" s="29">
        <v>5000</v>
      </c>
      <c r="P96" s="29">
        <v>5500</v>
      </c>
      <c r="Q96" s="134">
        <v>10000</v>
      </c>
      <c r="R96" s="105">
        <v>5000</v>
      </c>
      <c r="S96" s="133">
        <v>30</v>
      </c>
      <c r="T96" s="383">
        <f t="shared" si="24"/>
        <v>0.006</v>
      </c>
      <c r="U96" s="132">
        <f t="shared" si="19"/>
        <v>110.00000000000001</v>
      </c>
      <c r="V96" s="132">
        <f t="shared" si="20"/>
        <v>181.8181818181818</v>
      </c>
      <c r="W96" s="132">
        <f t="shared" si="21"/>
        <v>50</v>
      </c>
    </row>
    <row r="97" spans="1:23" ht="12.75">
      <c r="A97" s="61" t="s">
        <v>416</v>
      </c>
      <c r="C97" s="1">
        <v>2</v>
      </c>
      <c r="D97" s="1">
        <v>3</v>
      </c>
      <c r="E97" s="1">
        <v>4</v>
      </c>
      <c r="I97" s="1">
        <v>112</v>
      </c>
      <c r="J97" s="24">
        <v>3237</v>
      </c>
      <c r="K97" s="24" t="s">
        <v>337</v>
      </c>
      <c r="L97" s="65"/>
      <c r="M97" s="25">
        <v>4124</v>
      </c>
      <c r="N97" s="25">
        <v>6640</v>
      </c>
      <c r="O97" s="29">
        <v>10000</v>
      </c>
      <c r="P97" s="29">
        <v>10000</v>
      </c>
      <c r="Q97" s="134">
        <v>15000</v>
      </c>
      <c r="R97" s="105">
        <v>10000</v>
      </c>
      <c r="S97" s="133">
        <v>0</v>
      </c>
      <c r="T97" s="383">
        <f t="shared" si="24"/>
        <v>0</v>
      </c>
      <c r="U97" s="132">
        <f t="shared" si="19"/>
        <v>100</v>
      </c>
      <c r="V97" s="132">
        <f t="shared" si="20"/>
        <v>150</v>
      </c>
      <c r="W97" s="132">
        <f t="shared" si="21"/>
        <v>66.66666666666666</v>
      </c>
    </row>
    <row r="98" spans="1:23" ht="12.75">
      <c r="A98" s="61" t="s">
        <v>416</v>
      </c>
      <c r="C98" s="1">
        <v>2</v>
      </c>
      <c r="I98" s="1">
        <v>112</v>
      </c>
      <c r="J98" s="24">
        <v>3237</v>
      </c>
      <c r="K98" s="24" t="s">
        <v>480</v>
      </c>
      <c r="L98" s="66"/>
      <c r="M98" s="25"/>
      <c r="N98" s="25">
        <v>0</v>
      </c>
      <c r="O98" s="29">
        <v>0</v>
      </c>
      <c r="P98" s="29">
        <v>2200</v>
      </c>
      <c r="Q98" s="134">
        <v>0</v>
      </c>
      <c r="R98" s="105">
        <v>3700</v>
      </c>
      <c r="S98" s="133">
        <v>0</v>
      </c>
      <c r="T98" s="383">
        <f t="shared" si="24"/>
        <v>0</v>
      </c>
      <c r="U98" s="132" t="e">
        <f t="shared" si="19"/>
        <v>#DIV/0!</v>
      </c>
      <c r="V98" s="132">
        <f t="shared" si="20"/>
        <v>0</v>
      </c>
      <c r="W98" s="132" t="e">
        <f t="shared" si="21"/>
        <v>#DIV/0!</v>
      </c>
    </row>
    <row r="99" spans="1:23" ht="12.75">
      <c r="A99" s="61" t="s">
        <v>416</v>
      </c>
      <c r="D99" s="1">
        <v>3</v>
      </c>
      <c r="E99" s="1">
        <v>4</v>
      </c>
      <c r="I99" s="1">
        <v>112</v>
      </c>
      <c r="J99" s="24">
        <v>3237</v>
      </c>
      <c r="K99" s="24" t="s">
        <v>226</v>
      </c>
      <c r="L99" s="66"/>
      <c r="M99" s="25"/>
      <c r="N99" s="25">
        <v>22908</v>
      </c>
      <c r="O99" s="29">
        <v>20000</v>
      </c>
      <c r="P99" s="29">
        <v>15000</v>
      </c>
      <c r="Q99" s="134">
        <v>0</v>
      </c>
      <c r="R99" s="105">
        <v>15000</v>
      </c>
      <c r="S99" s="133">
        <v>24860</v>
      </c>
      <c r="T99" s="383">
        <f t="shared" si="24"/>
        <v>1.6573333333333333</v>
      </c>
      <c r="U99" s="132">
        <f t="shared" si="19"/>
        <v>75</v>
      </c>
      <c r="V99" s="132">
        <f t="shared" si="20"/>
        <v>0</v>
      </c>
      <c r="W99" s="132"/>
    </row>
    <row r="100" spans="1:23" ht="12.75">
      <c r="A100" s="61" t="s">
        <v>416</v>
      </c>
      <c r="C100" s="1">
        <v>2</v>
      </c>
      <c r="I100" s="1">
        <v>112</v>
      </c>
      <c r="J100" s="24">
        <v>3237</v>
      </c>
      <c r="K100" s="24" t="s">
        <v>481</v>
      </c>
      <c r="L100" s="66"/>
      <c r="M100" s="25"/>
      <c r="N100" s="25">
        <v>0</v>
      </c>
      <c r="O100" s="29">
        <v>0</v>
      </c>
      <c r="P100" s="29">
        <v>10000</v>
      </c>
      <c r="Q100" s="134">
        <v>0</v>
      </c>
      <c r="R100" s="105">
        <v>10000</v>
      </c>
      <c r="S100" s="133">
        <v>0</v>
      </c>
      <c r="T100" s="383">
        <f t="shared" si="24"/>
        <v>0</v>
      </c>
      <c r="U100" s="132" t="e">
        <f t="shared" si="19"/>
        <v>#DIV/0!</v>
      </c>
      <c r="V100" s="132">
        <f t="shared" si="20"/>
        <v>0</v>
      </c>
      <c r="W100" s="132"/>
    </row>
    <row r="101" spans="1:23" ht="12.75">
      <c r="A101" s="61" t="s">
        <v>416</v>
      </c>
      <c r="E101" s="1">
        <v>4</v>
      </c>
      <c r="I101" s="1">
        <v>112</v>
      </c>
      <c r="J101" s="24">
        <v>3237</v>
      </c>
      <c r="K101" s="31" t="s">
        <v>482</v>
      </c>
      <c r="L101" s="66"/>
      <c r="M101" s="25"/>
      <c r="N101" s="25">
        <v>0</v>
      </c>
      <c r="O101" s="29">
        <v>0</v>
      </c>
      <c r="P101" s="29">
        <v>65000</v>
      </c>
      <c r="Q101" s="134">
        <v>0</v>
      </c>
      <c r="R101" s="105">
        <v>30000</v>
      </c>
      <c r="S101" s="133">
        <v>0</v>
      </c>
      <c r="T101" s="383">
        <f t="shared" si="24"/>
        <v>0</v>
      </c>
      <c r="U101" s="132" t="e">
        <f t="shared" si="19"/>
        <v>#DIV/0!</v>
      </c>
      <c r="V101" s="132">
        <f t="shared" si="20"/>
        <v>0</v>
      </c>
      <c r="W101" s="132"/>
    </row>
    <row r="102" spans="1:23" ht="12.75">
      <c r="A102" s="61" t="s">
        <v>416</v>
      </c>
      <c r="C102" s="1">
        <v>2</v>
      </c>
      <c r="D102" s="1">
        <v>3</v>
      </c>
      <c r="E102" s="1">
        <v>4</v>
      </c>
      <c r="I102" s="1">
        <v>112</v>
      </c>
      <c r="J102" s="24">
        <v>3238</v>
      </c>
      <c r="K102" s="31" t="s">
        <v>227</v>
      </c>
      <c r="L102" s="66"/>
      <c r="M102" s="25">
        <v>8587</v>
      </c>
      <c r="N102" s="25">
        <v>10819</v>
      </c>
      <c r="O102" s="29">
        <v>10000</v>
      </c>
      <c r="P102" s="29">
        <v>15500</v>
      </c>
      <c r="Q102" s="134">
        <v>7000</v>
      </c>
      <c r="R102" s="105">
        <v>12500</v>
      </c>
      <c r="S102" s="133">
        <v>4277</v>
      </c>
      <c r="T102" s="383">
        <f t="shared" si="24"/>
        <v>0.34216</v>
      </c>
      <c r="U102" s="132">
        <f t="shared" si="19"/>
        <v>155</v>
      </c>
      <c r="V102" s="132">
        <f t="shared" si="20"/>
        <v>45.16129032258064</v>
      </c>
      <c r="W102" s="132">
        <f t="shared" si="21"/>
        <v>178.57142857142858</v>
      </c>
    </row>
    <row r="103" spans="1:23" ht="12.75">
      <c r="A103" s="61" t="s">
        <v>416</v>
      </c>
      <c r="C103" s="1">
        <v>2</v>
      </c>
      <c r="D103" s="1">
        <v>3</v>
      </c>
      <c r="E103" s="1">
        <v>4</v>
      </c>
      <c r="I103" s="1">
        <v>112</v>
      </c>
      <c r="J103" s="24">
        <v>3239</v>
      </c>
      <c r="K103" s="31" t="s">
        <v>228</v>
      </c>
      <c r="L103" s="66"/>
      <c r="M103" s="25">
        <v>16134</v>
      </c>
      <c r="N103" s="25">
        <v>2328</v>
      </c>
      <c r="O103" s="29">
        <v>10000</v>
      </c>
      <c r="P103" s="29">
        <v>3000</v>
      </c>
      <c r="Q103" s="134">
        <v>10000</v>
      </c>
      <c r="R103" s="105">
        <v>2400</v>
      </c>
      <c r="S103" s="133">
        <v>9594</v>
      </c>
      <c r="T103" s="383">
        <f t="shared" si="24"/>
        <v>3.9975</v>
      </c>
      <c r="U103" s="132">
        <f t="shared" si="19"/>
        <v>30</v>
      </c>
      <c r="V103" s="132">
        <f t="shared" si="20"/>
        <v>333.33333333333337</v>
      </c>
      <c r="W103" s="132">
        <f t="shared" si="21"/>
        <v>24</v>
      </c>
    </row>
    <row r="104" spans="1:23" ht="12.75">
      <c r="A104" s="61" t="s">
        <v>416</v>
      </c>
      <c r="I104" s="1">
        <v>112</v>
      </c>
      <c r="J104" s="65">
        <v>324</v>
      </c>
      <c r="K104" s="176" t="s">
        <v>511</v>
      </c>
      <c r="L104" s="66"/>
      <c r="M104" s="178"/>
      <c r="N104" s="26">
        <f aca="true" t="shared" si="26" ref="N104:S104">N105+N106</f>
        <v>0</v>
      </c>
      <c r="O104" s="26">
        <f t="shared" si="26"/>
        <v>0</v>
      </c>
      <c r="P104" s="26">
        <f t="shared" si="26"/>
        <v>7000</v>
      </c>
      <c r="Q104" s="26">
        <f t="shared" si="26"/>
        <v>0</v>
      </c>
      <c r="R104" s="102">
        <f t="shared" si="26"/>
        <v>8500</v>
      </c>
      <c r="S104" s="281">
        <f t="shared" si="26"/>
        <v>3424</v>
      </c>
      <c r="T104" s="383">
        <f t="shared" si="24"/>
        <v>0.4028235294117647</v>
      </c>
      <c r="U104" s="132"/>
      <c r="V104" s="132"/>
      <c r="W104" s="132"/>
    </row>
    <row r="105" spans="1:23" ht="12.75">
      <c r="A105" s="61" t="s">
        <v>416</v>
      </c>
      <c r="E105" s="1">
        <v>4</v>
      </c>
      <c r="I105" s="1">
        <v>112</v>
      </c>
      <c r="J105" s="24">
        <v>32411</v>
      </c>
      <c r="K105" s="31" t="s">
        <v>512</v>
      </c>
      <c r="L105" s="66"/>
      <c r="M105" s="25"/>
      <c r="N105" s="25">
        <v>0</v>
      </c>
      <c r="O105" s="29">
        <v>0</v>
      </c>
      <c r="P105" s="29">
        <v>2000</v>
      </c>
      <c r="Q105" s="134">
        <v>0</v>
      </c>
      <c r="R105" s="105">
        <v>2000</v>
      </c>
      <c r="S105" s="133">
        <v>716</v>
      </c>
      <c r="T105" s="383">
        <f t="shared" si="24"/>
        <v>0.358</v>
      </c>
      <c r="U105" s="132"/>
      <c r="V105" s="132"/>
      <c r="W105" s="132"/>
    </row>
    <row r="106" spans="1:23" ht="12.75">
      <c r="A106" s="61" t="s">
        <v>416</v>
      </c>
      <c r="E106" s="1">
        <v>4</v>
      </c>
      <c r="I106" s="1">
        <v>112</v>
      </c>
      <c r="J106" s="24">
        <v>32412</v>
      </c>
      <c r="K106" s="31" t="s">
        <v>513</v>
      </c>
      <c r="L106" s="66"/>
      <c r="M106" s="25"/>
      <c r="N106" s="25">
        <v>0</v>
      </c>
      <c r="O106" s="29">
        <v>0</v>
      </c>
      <c r="P106" s="29">
        <v>5000</v>
      </c>
      <c r="Q106" s="134">
        <v>0</v>
      </c>
      <c r="R106" s="105">
        <v>6500</v>
      </c>
      <c r="S106" s="133">
        <v>2708</v>
      </c>
      <c r="T106" s="383">
        <f t="shared" si="24"/>
        <v>0.4166153846153846</v>
      </c>
      <c r="U106" s="132"/>
      <c r="V106" s="132"/>
      <c r="W106" s="132"/>
    </row>
    <row r="107" spans="1:23" ht="12.75">
      <c r="A107" s="61" t="s">
        <v>416</v>
      </c>
      <c r="I107" s="1">
        <v>112</v>
      </c>
      <c r="J107" s="65">
        <v>329</v>
      </c>
      <c r="K107" s="65" t="s">
        <v>103</v>
      </c>
      <c r="L107" s="65"/>
      <c r="M107" s="82">
        <f>M108+M109+M110+M112</f>
        <v>122806</v>
      </c>
      <c r="N107" s="82">
        <f>N108+N109+N110+N112</f>
        <v>46813</v>
      </c>
      <c r="O107" s="81">
        <f>O108+O109+O110+O112</f>
        <v>51500</v>
      </c>
      <c r="P107" s="81">
        <f>P108+P109+P110+P112+P111</f>
        <v>89425</v>
      </c>
      <c r="Q107" s="130">
        <f>Q108+Q109+Q110+Q112</f>
        <v>55000</v>
      </c>
      <c r="R107" s="105">
        <f>R108+R109+R110+R112+R111</f>
        <v>49500</v>
      </c>
      <c r="S107" s="131">
        <f>S108+S109+S110+S112+S111</f>
        <v>46315</v>
      </c>
      <c r="T107" s="383">
        <f t="shared" si="24"/>
        <v>0.9356565656565656</v>
      </c>
      <c r="U107" s="132">
        <f t="shared" si="19"/>
        <v>173.64077669902912</v>
      </c>
      <c r="V107" s="132">
        <f t="shared" si="20"/>
        <v>61.50405367626502</v>
      </c>
      <c r="W107" s="132">
        <f t="shared" si="21"/>
        <v>90</v>
      </c>
    </row>
    <row r="108" spans="1:23" ht="12.75">
      <c r="A108" s="61" t="s">
        <v>416</v>
      </c>
      <c r="E108" s="1">
        <v>4</v>
      </c>
      <c r="I108" s="1">
        <v>112</v>
      </c>
      <c r="J108" s="24">
        <v>3292</v>
      </c>
      <c r="K108" s="31" t="s">
        <v>229</v>
      </c>
      <c r="L108" s="66"/>
      <c r="M108" s="25">
        <v>22582</v>
      </c>
      <c r="N108" s="25">
        <v>16515</v>
      </c>
      <c r="O108" s="29">
        <v>18000</v>
      </c>
      <c r="P108" s="29">
        <v>15925</v>
      </c>
      <c r="Q108" s="134">
        <v>16000</v>
      </c>
      <c r="R108" s="105">
        <v>16000</v>
      </c>
      <c r="S108" s="133">
        <v>18235</v>
      </c>
      <c r="T108" s="383">
        <f t="shared" si="24"/>
        <v>1.1396875</v>
      </c>
      <c r="U108" s="132">
        <f t="shared" si="19"/>
        <v>88.47222222222221</v>
      </c>
      <c r="V108" s="132">
        <f t="shared" si="20"/>
        <v>100.47095761381475</v>
      </c>
      <c r="W108" s="132">
        <f t="shared" si="21"/>
        <v>100</v>
      </c>
    </row>
    <row r="109" spans="1:23" ht="12.75">
      <c r="A109" s="61" t="s">
        <v>416</v>
      </c>
      <c r="E109" s="1">
        <v>4</v>
      </c>
      <c r="I109" s="1">
        <v>112</v>
      </c>
      <c r="J109" s="24">
        <v>3293</v>
      </c>
      <c r="K109" s="31" t="s">
        <v>210</v>
      </c>
      <c r="L109" s="66"/>
      <c r="M109" s="25">
        <v>60292</v>
      </c>
      <c r="N109" s="25">
        <v>24724</v>
      </c>
      <c r="O109" s="29">
        <v>30000</v>
      </c>
      <c r="P109" s="29">
        <v>50000</v>
      </c>
      <c r="Q109" s="134">
        <v>30000</v>
      </c>
      <c r="R109" s="105">
        <v>20000</v>
      </c>
      <c r="S109" s="133">
        <v>23729</v>
      </c>
      <c r="T109" s="383">
        <f t="shared" si="24"/>
        <v>1.18645</v>
      </c>
      <c r="U109" s="132">
        <f t="shared" si="19"/>
        <v>166.66666666666669</v>
      </c>
      <c r="V109" s="132">
        <f t="shared" si="20"/>
        <v>60</v>
      </c>
      <c r="W109" s="132">
        <f t="shared" si="21"/>
        <v>66.66666666666666</v>
      </c>
    </row>
    <row r="110" spans="1:23" ht="12.75">
      <c r="A110" s="61" t="s">
        <v>416</v>
      </c>
      <c r="E110" s="1">
        <v>4</v>
      </c>
      <c r="I110" s="1">
        <v>112</v>
      </c>
      <c r="J110" s="24">
        <v>3294</v>
      </c>
      <c r="K110" s="31" t="s">
        <v>230</v>
      </c>
      <c r="L110" s="66"/>
      <c r="M110" s="25">
        <v>1649</v>
      </c>
      <c r="N110" s="25">
        <v>2600</v>
      </c>
      <c r="O110" s="29">
        <v>2500</v>
      </c>
      <c r="P110" s="29">
        <v>2500</v>
      </c>
      <c r="Q110" s="134">
        <v>2000</v>
      </c>
      <c r="R110" s="105">
        <v>2500</v>
      </c>
      <c r="S110" s="133">
        <v>500</v>
      </c>
      <c r="T110" s="383">
        <f t="shared" si="24"/>
        <v>0.2</v>
      </c>
      <c r="U110" s="132">
        <f t="shared" si="19"/>
        <v>100</v>
      </c>
      <c r="V110" s="132">
        <f t="shared" si="20"/>
        <v>80</v>
      </c>
      <c r="W110" s="132">
        <f t="shared" si="21"/>
        <v>125</v>
      </c>
    </row>
    <row r="111" spans="1:23" ht="12.75">
      <c r="A111" s="61" t="s">
        <v>416</v>
      </c>
      <c r="C111" s="1">
        <v>2</v>
      </c>
      <c r="I111" s="1">
        <v>112</v>
      </c>
      <c r="J111" s="24">
        <v>3295</v>
      </c>
      <c r="K111" s="31" t="s">
        <v>485</v>
      </c>
      <c r="L111" s="66"/>
      <c r="M111" s="25"/>
      <c r="N111" s="25">
        <v>0</v>
      </c>
      <c r="O111" s="29">
        <v>0</v>
      </c>
      <c r="P111" s="29">
        <v>20000</v>
      </c>
      <c r="Q111" s="134">
        <v>0</v>
      </c>
      <c r="R111" s="105">
        <v>10000</v>
      </c>
      <c r="S111" s="133">
        <v>3851</v>
      </c>
      <c r="T111" s="383">
        <f t="shared" si="24"/>
        <v>0.3851</v>
      </c>
      <c r="U111" s="132" t="e">
        <f t="shared" si="19"/>
        <v>#DIV/0!</v>
      </c>
      <c r="V111" s="132">
        <f t="shared" si="20"/>
        <v>0</v>
      </c>
      <c r="W111" s="132" t="e">
        <f t="shared" si="21"/>
        <v>#DIV/0!</v>
      </c>
    </row>
    <row r="112" spans="1:23" ht="12.75">
      <c r="A112" s="61" t="s">
        <v>416</v>
      </c>
      <c r="E112" s="1">
        <v>4</v>
      </c>
      <c r="I112" s="1">
        <v>112</v>
      </c>
      <c r="J112" s="24">
        <v>3299</v>
      </c>
      <c r="K112" s="24" t="s">
        <v>103</v>
      </c>
      <c r="L112" s="65"/>
      <c r="M112" s="25">
        <v>38283</v>
      </c>
      <c r="N112" s="25">
        <v>2974</v>
      </c>
      <c r="O112" s="29">
        <v>1000</v>
      </c>
      <c r="P112" s="29">
        <v>1000</v>
      </c>
      <c r="Q112" s="134">
        <v>7000</v>
      </c>
      <c r="R112" s="105">
        <v>1000</v>
      </c>
      <c r="S112" s="133">
        <v>0</v>
      </c>
      <c r="T112" s="383">
        <f t="shared" si="24"/>
        <v>0</v>
      </c>
      <c r="U112" s="132">
        <f t="shared" si="19"/>
        <v>100</v>
      </c>
      <c r="V112" s="132">
        <f t="shared" si="20"/>
        <v>700</v>
      </c>
      <c r="W112" s="132">
        <f t="shared" si="21"/>
        <v>14.285714285714285</v>
      </c>
    </row>
    <row r="113" spans="1:23" ht="12.75">
      <c r="A113" s="61" t="s">
        <v>416</v>
      </c>
      <c r="I113" s="1">
        <v>112</v>
      </c>
      <c r="J113" s="24">
        <v>34</v>
      </c>
      <c r="K113" s="31" t="s">
        <v>43</v>
      </c>
      <c r="L113" s="30"/>
      <c r="M113" s="25">
        <f>M114+M115</f>
        <v>22586</v>
      </c>
      <c r="N113" s="25">
        <f>N114+N115</f>
        <v>21520</v>
      </c>
      <c r="O113" s="29">
        <v>22000</v>
      </c>
      <c r="P113" s="29">
        <f>P114+P115</f>
        <v>34000</v>
      </c>
      <c r="Q113" s="134">
        <f>Q114+Q115</f>
        <v>19000</v>
      </c>
      <c r="R113" s="105">
        <f>R114+R115</f>
        <v>27000</v>
      </c>
      <c r="S113" s="133">
        <f>S114+S115</f>
        <v>17512</v>
      </c>
      <c r="T113" s="383">
        <f t="shared" si="24"/>
        <v>0.6485925925925926</v>
      </c>
      <c r="U113" s="132">
        <f t="shared" si="19"/>
        <v>154.54545454545453</v>
      </c>
      <c r="V113" s="132">
        <f t="shared" si="20"/>
        <v>55.88235294117647</v>
      </c>
      <c r="W113" s="132">
        <f t="shared" si="21"/>
        <v>142.10526315789474</v>
      </c>
    </row>
    <row r="114" spans="1:23" ht="12.75">
      <c r="A114" s="61" t="s">
        <v>416</v>
      </c>
      <c r="E114" s="1">
        <v>4</v>
      </c>
      <c r="I114" s="1">
        <v>112</v>
      </c>
      <c r="J114" s="24">
        <v>3431</v>
      </c>
      <c r="K114" s="24" t="s">
        <v>231</v>
      </c>
      <c r="L114" s="24"/>
      <c r="M114" s="25">
        <v>11538</v>
      </c>
      <c r="N114" s="25">
        <v>15284</v>
      </c>
      <c r="O114" s="29">
        <v>16000</v>
      </c>
      <c r="P114" s="29">
        <v>19000</v>
      </c>
      <c r="Q114" s="134">
        <v>13000</v>
      </c>
      <c r="R114" s="105">
        <v>19000</v>
      </c>
      <c r="S114" s="133">
        <v>12137</v>
      </c>
      <c r="T114" s="383">
        <f t="shared" si="24"/>
        <v>0.6387894736842106</v>
      </c>
      <c r="U114" s="132">
        <f t="shared" si="19"/>
        <v>118.75</v>
      </c>
      <c r="V114" s="132">
        <f t="shared" si="20"/>
        <v>68.42105263157895</v>
      </c>
      <c r="W114" s="132">
        <f t="shared" si="21"/>
        <v>146.15384615384613</v>
      </c>
    </row>
    <row r="115" spans="1:23" ht="12.75">
      <c r="A115" s="61" t="s">
        <v>416</v>
      </c>
      <c r="E115" s="1">
        <v>4</v>
      </c>
      <c r="I115" s="1">
        <v>112</v>
      </c>
      <c r="J115" s="43">
        <v>3439</v>
      </c>
      <c r="K115" s="43" t="s">
        <v>45</v>
      </c>
      <c r="L115" s="43"/>
      <c r="M115" s="44">
        <v>11048</v>
      </c>
      <c r="N115" s="44">
        <v>6236</v>
      </c>
      <c r="O115" s="76">
        <v>6000</v>
      </c>
      <c r="P115" s="76">
        <v>15000</v>
      </c>
      <c r="Q115" s="154">
        <v>6000</v>
      </c>
      <c r="R115" s="248">
        <v>8000</v>
      </c>
      <c r="S115" s="155">
        <v>5375</v>
      </c>
      <c r="T115" s="383">
        <f t="shared" si="24"/>
        <v>0.671875</v>
      </c>
      <c r="U115" s="179">
        <f t="shared" si="19"/>
        <v>250</v>
      </c>
      <c r="V115" s="179">
        <f t="shared" si="20"/>
        <v>40</v>
      </c>
      <c r="W115" s="179">
        <f t="shared" si="21"/>
        <v>133.33333333333331</v>
      </c>
    </row>
    <row r="116" spans="1:23" ht="12.75">
      <c r="A116" s="61" t="s">
        <v>416</v>
      </c>
      <c r="I116" s="1">
        <v>112</v>
      </c>
      <c r="J116" s="65">
        <v>5</v>
      </c>
      <c r="K116" s="65" t="s">
        <v>65</v>
      </c>
      <c r="L116" s="68"/>
      <c r="M116" s="82"/>
      <c r="N116" s="82">
        <f>N117+N118</f>
        <v>1255</v>
      </c>
      <c r="O116" s="82">
        <f>O117+O118</f>
        <v>0</v>
      </c>
      <c r="P116" s="82">
        <f>P117+P118+P119+P120</f>
        <v>4100</v>
      </c>
      <c r="Q116" s="82">
        <f>Q117+Q118</f>
        <v>0</v>
      </c>
      <c r="R116" s="105">
        <f>R117+R118</f>
        <v>0</v>
      </c>
      <c r="S116" s="81">
        <f>S117+S118</f>
        <v>1700</v>
      </c>
      <c r="T116" s="383" t="e">
        <f t="shared" si="24"/>
        <v>#DIV/0!</v>
      </c>
      <c r="U116" s="132"/>
      <c r="V116" s="132"/>
      <c r="W116" s="132"/>
    </row>
    <row r="117" spans="1:23" ht="12.75">
      <c r="A117" s="61" t="s">
        <v>416</v>
      </c>
      <c r="C117" s="1">
        <v>2</v>
      </c>
      <c r="I117" s="1">
        <v>112</v>
      </c>
      <c r="J117" s="24">
        <v>51</v>
      </c>
      <c r="K117" s="24" t="s">
        <v>574</v>
      </c>
      <c r="L117" s="24"/>
      <c r="M117" s="25"/>
      <c r="N117" s="25">
        <v>255</v>
      </c>
      <c r="O117" s="25">
        <v>0</v>
      </c>
      <c r="P117" s="25">
        <v>0</v>
      </c>
      <c r="Q117" s="25">
        <v>0</v>
      </c>
      <c r="R117" s="105">
        <v>0</v>
      </c>
      <c r="S117" s="29">
        <v>0</v>
      </c>
      <c r="T117" s="383" t="e">
        <f t="shared" si="24"/>
        <v>#DIV/0!</v>
      </c>
      <c r="U117" s="132"/>
      <c r="V117" s="132"/>
      <c r="W117" s="132"/>
    </row>
    <row r="118" spans="1:23" ht="13.5" thickBot="1">
      <c r="A118" s="61" t="s">
        <v>416</v>
      </c>
      <c r="C118" s="1">
        <v>2</v>
      </c>
      <c r="I118" s="1">
        <v>112</v>
      </c>
      <c r="J118" s="24">
        <v>5141</v>
      </c>
      <c r="K118" s="24" t="s">
        <v>575</v>
      </c>
      <c r="L118" s="24"/>
      <c r="M118" s="25"/>
      <c r="N118" s="25">
        <v>1000</v>
      </c>
      <c r="O118" s="25">
        <v>0</v>
      </c>
      <c r="P118" s="25">
        <v>1000</v>
      </c>
      <c r="Q118" s="25">
        <v>0</v>
      </c>
      <c r="R118" s="105">
        <v>0</v>
      </c>
      <c r="S118" s="29">
        <v>1700</v>
      </c>
      <c r="T118" s="383" t="e">
        <f t="shared" si="24"/>
        <v>#DIV/0!</v>
      </c>
      <c r="U118" s="180"/>
      <c r="V118" s="180"/>
      <c r="W118" s="180"/>
    </row>
    <row r="119" spans="1:23" ht="12.75" hidden="1">
      <c r="A119" s="61" t="s">
        <v>416</v>
      </c>
      <c r="C119" s="1">
        <v>2</v>
      </c>
      <c r="I119" s="1">
        <v>112</v>
      </c>
      <c r="J119" s="24">
        <v>3811</v>
      </c>
      <c r="K119" s="24" t="s">
        <v>483</v>
      </c>
      <c r="L119" s="24"/>
      <c r="M119" s="25"/>
      <c r="N119" s="25">
        <v>0</v>
      </c>
      <c r="O119" s="25">
        <v>0</v>
      </c>
      <c r="P119" s="25">
        <v>2500</v>
      </c>
      <c r="Q119" s="25"/>
      <c r="R119" s="105">
        <v>0</v>
      </c>
      <c r="S119" s="29">
        <v>0</v>
      </c>
      <c r="T119" s="383" t="e">
        <f t="shared" si="24"/>
        <v>#DIV/0!</v>
      </c>
      <c r="U119" s="181"/>
      <c r="V119" s="181"/>
      <c r="W119" s="181"/>
    </row>
    <row r="120" spans="1:23" ht="13.5" hidden="1" thickBot="1">
      <c r="A120" s="61" t="s">
        <v>416</v>
      </c>
      <c r="C120" s="1">
        <v>2</v>
      </c>
      <c r="I120" s="1">
        <v>112</v>
      </c>
      <c r="J120" s="96">
        <v>3811</v>
      </c>
      <c r="K120" s="96" t="s">
        <v>484</v>
      </c>
      <c r="L120" s="96"/>
      <c r="M120" s="97"/>
      <c r="N120" s="97">
        <v>0</v>
      </c>
      <c r="O120" s="97">
        <v>0</v>
      </c>
      <c r="P120" s="97">
        <v>600</v>
      </c>
      <c r="Q120" s="97"/>
      <c r="R120" s="262">
        <v>0</v>
      </c>
      <c r="S120" s="119">
        <v>0</v>
      </c>
      <c r="T120" s="391" t="e">
        <f>S120/R120</f>
        <v>#DIV/0!</v>
      </c>
      <c r="U120" s="181"/>
      <c r="V120" s="181"/>
      <c r="W120" s="181"/>
    </row>
    <row r="121" spans="10:23" ht="12.75">
      <c r="J121" s="182"/>
      <c r="K121" s="182" t="s">
        <v>318</v>
      </c>
      <c r="L121" s="182"/>
      <c r="M121" s="183">
        <f aca="true" t="shared" si="27" ref="M121:R121">M64</f>
        <v>1456776</v>
      </c>
      <c r="N121" s="183">
        <f>N64</f>
        <v>1391816</v>
      </c>
      <c r="O121" s="183">
        <f t="shared" si="27"/>
        <v>1462000</v>
      </c>
      <c r="P121" s="183">
        <f t="shared" si="27"/>
        <v>1546227</v>
      </c>
      <c r="Q121" s="184">
        <f>Q64</f>
        <v>1921242</v>
      </c>
      <c r="R121" s="263">
        <f t="shared" si="27"/>
        <v>1339100</v>
      </c>
      <c r="S121" s="184">
        <f>S64</f>
        <v>837371.04</v>
      </c>
      <c r="T121" s="392">
        <f>S121/R121</f>
        <v>0.6253237547606602</v>
      </c>
      <c r="U121" s="185"/>
      <c r="V121" s="185"/>
      <c r="W121" s="185"/>
    </row>
    <row r="122" spans="10:23" ht="12.75">
      <c r="J122" s="186"/>
      <c r="K122" s="186"/>
      <c r="L122" s="186"/>
      <c r="M122" s="187"/>
      <c r="N122" s="187"/>
      <c r="O122" s="187"/>
      <c r="P122" s="112"/>
      <c r="Q122" s="188"/>
      <c r="R122" s="264"/>
      <c r="S122" s="149"/>
      <c r="T122" s="387"/>
      <c r="U122" s="189"/>
      <c r="V122" s="189"/>
      <c r="W122" s="189"/>
    </row>
    <row r="123" spans="1:23" ht="12.75">
      <c r="A123" s="8" t="s">
        <v>417</v>
      </c>
      <c r="B123" s="8"/>
      <c r="C123" s="8"/>
      <c r="D123" s="8"/>
      <c r="E123" s="8"/>
      <c r="F123" s="8"/>
      <c r="G123" s="8"/>
      <c r="H123" s="8"/>
      <c r="I123" s="8">
        <v>112</v>
      </c>
      <c r="J123" s="8" t="s">
        <v>136</v>
      </c>
      <c r="K123" s="8" t="s">
        <v>279</v>
      </c>
      <c r="L123" s="8"/>
      <c r="M123" s="17"/>
      <c r="N123" s="17"/>
      <c r="O123" s="17"/>
      <c r="P123" s="17"/>
      <c r="Q123" s="146"/>
      <c r="R123" s="252"/>
      <c r="S123" s="146"/>
      <c r="T123" s="381"/>
      <c r="U123" s="147"/>
      <c r="V123" s="147"/>
      <c r="W123" s="147"/>
    </row>
    <row r="124" spans="1:23" ht="12.75">
      <c r="A124" s="61" t="s">
        <v>417</v>
      </c>
      <c r="I124" s="1">
        <v>112</v>
      </c>
      <c r="J124" s="68">
        <v>3</v>
      </c>
      <c r="K124" s="68" t="s">
        <v>7</v>
      </c>
      <c r="L124" s="68"/>
      <c r="M124" s="82">
        <f aca="true" t="shared" si="28" ref="M124:S124">M125</f>
        <v>52528</v>
      </c>
      <c r="N124" s="82">
        <f t="shared" si="28"/>
        <v>35910</v>
      </c>
      <c r="O124" s="81">
        <f t="shared" si="28"/>
        <v>3500</v>
      </c>
      <c r="P124" s="81">
        <f t="shared" si="28"/>
        <v>12500</v>
      </c>
      <c r="Q124" s="130">
        <f t="shared" si="28"/>
        <v>10000</v>
      </c>
      <c r="R124" s="247">
        <f t="shared" si="28"/>
        <v>10000</v>
      </c>
      <c r="S124" s="131">
        <f t="shared" si="28"/>
        <v>246</v>
      </c>
      <c r="T124" s="393">
        <f aca="true" t="shared" si="29" ref="T124:T134">S124/R124</f>
        <v>0.0246</v>
      </c>
      <c r="U124" s="132">
        <f aca="true" t="shared" si="30" ref="U124:W128">P124/O124*100</f>
        <v>357.14285714285717</v>
      </c>
      <c r="V124" s="132">
        <f t="shared" si="30"/>
        <v>80</v>
      </c>
      <c r="W124" s="132">
        <f t="shared" si="30"/>
        <v>100</v>
      </c>
    </row>
    <row r="125" spans="1:23" ht="12.75">
      <c r="A125" s="61" t="s">
        <v>417</v>
      </c>
      <c r="I125" s="1">
        <v>112</v>
      </c>
      <c r="J125" s="24">
        <v>32</v>
      </c>
      <c r="K125" s="31" t="s">
        <v>38</v>
      </c>
      <c r="L125" s="30"/>
      <c r="M125" s="25">
        <f>M126+M128</f>
        <v>52528</v>
      </c>
      <c r="N125" s="25">
        <f>N126+N128</f>
        <v>35910</v>
      </c>
      <c r="O125" s="29">
        <f>O126+O128</f>
        <v>3500</v>
      </c>
      <c r="P125" s="29">
        <f>P126</f>
        <v>12500</v>
      </c>
      <c r="Q125" s="134">
        <f>Q126+Q128</f>
        <v>10000</v>
      </c>
      <c r="R125" s="247">
        <f>R126+R128+R127</f>
        <v>10000</v>
      </c>
      <c r="S125" s="133">
        <f>S126+S128+S127</f>
        <v>246</v>
      </c>
      <c r="T125" s="394">
        <f t="shared" si="29"/>
        <v>0.0246</v>
      </c>
      <c r="U125" s="132">
        <f t="shared" si="30"/>
        <v>357.14285714285717</v>
      </c>
      <c r="V125" s="132">
        <f t="shared" si="30"/>
        <v>80</v>
      </c>
      <c r="W125" s="132">
        <f t="shared" si="30"/>
        <v>100</v>
      </c>
    </row>
    <row r="126" spans="1:23" ht="12.75">
      <c r="A126" s="61" t="s">
        <v>417</v>
      </c>
      <c r="C126" s="1">
        <v>2</v>
      </c>
      <c r="D126" s="1">
        <v>3</v>
      </c>
      <c r="E126" s="1">
        <v>4</v>
      </c>
      <c r="I126" s="1">
        <v>112</v>
      </c>
      <c r="J126" s="67">
        <v>323</v>
      </c>
      <c r="K126" s="67" t="s">
        <v>41</v>
      </c>
      <c r="L126" s="67"/>
      <c r="M126" s="25">
        <v>52528</v>
      </c>
      <c r="N126" s="25">
        <v>35910</v>
      </c>
      <c r="O126" s="29">
        <v>3500</v>
      </c>
      <c r="P126" s="29">
        <f>P127</f>
        <v>12500</v>
      </c>
      <c r="Q126" s="134">
        <v>10000</v>
      </c>
      <c r="R126" s="105">
        <v>0</v>
      </c>
      <c r="S126" s="133">
        <v>0</v>
      </c>
      <c r="T126" s="394" t="e">
        <f t="shared" si="29"/>
        <v>#DIV/0!</v>
      </c>
      <c r="U126" s="132">
        <f t="shared" si="30"/>
        <v>357.14285714285717</v>
      </c>
      <c r="V126" s="132">
        <f t="shared" si="30"/>
        <v>80</v>
      </c>
      <c r="W126" s="132">
        <f t="shared" si="30"/>
        <v>0</v>
      </c>
    </row>
    <row r="127" spans="1:23" ht="12.75">
      <c r="A127" s="61" t="s">
        <v>417</v>
      </c>
      <c r="C127" s="1">
        <v>2</v>
      </c>
      <c r="E127" s="1">
        <v>4</v>
      </c>
      <c r="I127" s="1">
        <v>112</v>
      </c>
      <c r="J127" s="24">
        <v>3232</v>
      </c>
      <c r="K127" s="24" t="s">
        <v>486</v>
      </c>
      <c r="L127" s="24"/>
      <c r="M127" s="25"/>
      <c r="N127" s="25">
        <v>0</v>
      </c>
      <c r="O127" s="29">
        <v>0</v>
      </c>
      <c r="P127" s="29">
        <v>12500</v>
      </c>
      <c r="Q127" s="134">
        <v>0</v>
      </c>
      <c r="R127" s="105">
        <v>10000</v>
      </c>
      <c r="S127" s="133">
        <v>246</v>
      </c>
      <c r="T127" s="394">
        <f t="shared" si="29"/>
        <v>0.0246</v>
      </c>
      <c r="U127" s="132"/>
      <c r="V127" s="132"/>
      <c r="W127" s="132"/>
    </row>
    <row r="128" spans="1:23" ht="12.75">
      <c r="A128" s="61" t="s">
        <v>417</v>
      </c>
      <c r="I128" s="1">
        <v>112</v>
      </c>
      <c r="J128" s="67">
        <v>329</v>
      </c>
      <c r="K128" s="67" t="s">
        <v>87</v>
      </c>
      <c r="L128" s="67"/>
      <c r="M128" s="25">
        <v>0</v>
      </c>
      <c r="N128" s="25">
        <v>0</v>
      </c>
      <c r="O128" s="29">
        <v>0</v>
      </c>
      <c r="P128" s="29">
        <v>0</v>
      </c>
      <c r="Q128" s="134">
        <v>0</v>
      </c>
      <c r="R128" s="105">
        <v>0</v>
      </c>
      <c r="S128" s="133">
        <v>0</v>
      </c>
      <c r="T128" s="394" t="e">
        <f t="shared" si="29"/>
        <v>#DIV/0!</v>
      </c>
      <c r="U128" s="132" t="e">
        <f t="shared" si="30"/>
        <v>#DIV/0!</v>
      </c>
      <c r="V128" s="132" t="e">
        <f t="shared" si="30"/>
        <v>#DIV/0!</v>
      </c>
      <c r="W128" s="132" t="e">
        <f t="shared" si="30"/>
        <v>#DIV/0!</v>
      </c>
    </row>
    <row r="129" spans="1:23" ht="12.75">
      <c r="A129" s="61"/>
      <c r="J129" s="190">
        <v>4</v>
      </c>
      <c r="K129" s="190" t="s">
        <v>8</v>
      </c>
      <c r="L129" s="190"/>
      <c r="M129" s="57"/>
      <c r="N129" s="57">
        <f aca="true" t="shared" si="31" ref="N129:S129">N130</f>
        <v>0</v>
      </c>
      <c r="O129" s="57">
        <f t="shared" si="31"/>
        <v>0</v>
      </c>
      <c r="P129" s="191">
        <f t="shared" si="31"/>
        <v>395271</v>
      </c>
      <c r="Q129" s="191">
        <f t="shared" si="31"/>
        <v>0</v>
      </c>
      <c r="R129" s="265">
        <f t="shared" si="31"/>
        <v>80000</v>
      </c>
      <c r="S129" s="192">
        <f t="shared" si="31"/>
        <v>96359</v>
      </c>
      <c r="T129" s="394">
        <f t="shared" si="29"/>
        <v>1.2044875</v>
      </c>
      <c r="U129" s="137"/>
      <c r="V129" s="137"/>
      <c r="W129" s="137"/>
    </row>
    <row r="130" spans="1:23" ht="12.75">
      <c r="A130" s="61"/>
      <c r="J130" s="24">
        <v>42</v>
      </c>
      <c r="K130" s="24" t="s">
        <v>487</v>
      </c>
      <c r="L130" s="24"/>
      <c r="M130" s="25"/>
      <c r="N130" s="25">
        <f>N131+N133</f>
        <v>0</v>
      </c>
      <c r="O130" s="25">
        <f>O131+O133</f>
        <v>0</v>
      </c>
      <c r="P130" s="25">
        <f>P131+P133+P132</f>
        <v>395271</v>
      </c>
      <c r="Q130" s="134">
        <v>0</v>
      </c>
      <c r="R130" s="105">
        <f>R131+R132+R133</f>
        <v>80000</v>
      </c>
      <c r="S130" s="133">
        <f>S131+S132+S133</f>
        <v>96359</v>
      </c>
      <c r="T130" s="394">
        <f t="shared" si="29"/>
        <v>1.2044875</v>
      </c>
      <c r="U130" s="137"/>
      <c r="V130" s="137"/>
      <c r="W130" s="137"/>
    </row>
    <row r="131" spans="1:23" ht="12.75">
      <c r="A131" s="61" t="s">
        <v>417</v>
      </c>
      <c r="C131" s="1">
        <v>2</v>
      </c>
      <c r="E131" s="1">
        <v>4</v>
      </c>
      <c r="J131" s="24">
        <v>4212</v>
      </c>
      <c r="K131" s="24" t="s">
        <v>488</v>
      </c>
      <c r="L131" s="24"/>
      <c r="M131" s="25"/>
      <c r="N131" s="25">
        <v>0</v>
      </c>
      <c r="O131" s="25">
        <v>0</v>
      </c>
      <c r="P131" s="25">
        <v>355074</v>
      </c>
      <c r="Q131" s="134">
        <v>0</v>
      </c>
      <c r="R131" s="105">
        <v>80000</v>
      </c>
      <c r="S131" s="133">
        <v>96359</v>
      </c>
      <c r="T131" s="394">
        <f t="shared" si="29"/>
        <v>1.2044875</v>
      </c>
      <c r="U131" s="137"/>
      <c r="V131" s="137"/>
      <c r="W131" s="137"/>
    </row>
    <row r="132" spans="1:23" ht="12.75">
      <c r="A132" s="61" t="s">
        <v>417</v>
      </c>
      <c r="C132" s="1">
        <v>2</v>
      </c>
      <c r="E132" s="1">
        <v>4</v>
      </c>
      <c r="J132" s="56">
        <v>4212</v>
      </c>
      <c r="K132" s="56" t="s">
        <v>514</v>
      </c>
      <c r="L132" s="56"/>
      <c r="M132" s="57"/>
      <c r="N132" s="57">
        <v>0</v>
      </c>
      <c r="O132" s="57">
        <v>0</v>
      </c>
      <c r="P132" s="57">
        <v>30000</v>
      </c>
      <c r="Q132" s="193">
        <v>0</v>
      </c>
      <c r="R132" s="265">
        <v>0</v>
      </c>
      <c r="S132" s="192">
        <v>0</v>
      </c>
      <c r="T132" s="394" t="e">
        <f t="shared" si="29"/>
        <v>#DIV/0!</v>
      </c>
      <c r="U132" s="137"/>
      <c r="V132" s="137"/>
      <c r="W132" s="137"/>
    </row>
    <row r="133" spans="1:23" ht="13.5" thickBot="1">
      <c r="A133" s="61" t="s">
        <v>417</v>
      </c>
      <c r="C133" s="1">
        <v>2</v>
      </c>
      <c r="E133" s="1">
        <v>4</v>
      </c>
      <c r="J133" s="56">
        <v>4227</v>
      </c>
      <c r="K133" s="56" t="s">
        <v>489</v>
      </c>
      <c r="L133" s="56"/>
      <c r="M133" s="57"/>
      <c r="N133" s="57">
        <v>0</v>
      </c>
      <c r="O133" s="57">
        <v>0</v>
      </c>
      <c r="P133" s="57">
        <v>10197</v>
      </c>
      <c r="Q133" s="193">
        <v>0</v>
      </c>
      <c r="R133" s="265">
        <v>0</v>
      </c>
      <c r="S133" s="192">
        <v>0</v>
      </c>
      <c r="T133" s="395" t="e">
        <f t="shared" si="29"/>
        <v>#DIV/0!</v>
      </c>
      <c r="U133" s="137"/>
      <c r="V133" s="137"/>
      <c r="W133" s="137"/>
    </row>
    <row r="134" spans="10:23" ht="12.75">
      <c r="J134" s="182"/>
      <c r="K134" s="182" t="s">
        <v>318</v>
      </c>
      <c r="L134" s="182"/>
      <c r="M134" s="183">
        <f>M124</f>
        <v>52528</v>
      </c>
      <c r="N134" s="183">
        <f>N124+N129</f>
        <v>35910</v>
      </c>
      <c r="O134" s="183">
        <f>O124+O129</f>
        <v>3500</v>
      </c>
      <c r="P134" s="183">
        <f>P124+P129</f>
        <v>407771</v>
      </c>
      <c r="Q134" s="184">
        <f>Q124</f>
        <v>10000</v>
      </c>
      <c r="R134" s="263">
        <f>R124+R129</f>
        <v>90000</v>
      </c>
      <c r="S134" s="184">
        <f>S124+S129</f>
        <v>96605</v>
      </c>
      <c r="T134" s="396">
        <f t="shared" si="29"/>
        <v>1.073388888888889</v>
      </c>
      <c r="U134" s="185"/>
      <c r="V134" s="185"/>
      <c r="W134" s="185"/>
    </row>
    <row r="135" spans="10:23" ht="12.75">
      <c r="J135" s="186"/>
      <c r="K135" s="186"/>
      <c r="L135" s="186"/>
      <c r="M135" s="187"/>
      <c r="N135" s="187"/>
      <c r="O135" s="187"/>
      <c r="P135" s="112"/>
      <c r="Q135" s="188"/>
      <c r="R135" s="264"/>
      <c r="S135" s="149"/>
      <c r="T135" s="387"/>
      <c r="U135" s="189"/>
      <c r="V135" s="189"/>
      <c r="W135" s="189"/>
    </row>
    <row r="136" spans="1:23" s="20" customFormat="1" ht="12.75">
      <c r="A136" s="8" t="s">
        <v>418</v>
      </c>
      <c r="B136" s="8"/>
      <c r="C136" s="8"/>
      <c r="D136" s="8"/>
      <c r="E136" s="8"/>
      <c r="F136" s="8"/>
      <c r="G136" s="8"/>
      <c r="H136" s="8"/>
      <c r="I136" s="8">
        <v>112</v>
      </c>
      <c r="J136" s="8" t="s">
        <v>136</v>
      </c>
      <c r="K136" s="8" t="s">
        <v>270</v>
      </c>
      <c r="L136" s="8"/>
      <c r="M136" s="17"/>
      <c r="N136" s="17"/>
      <c r="O136" s="17"/>
      <c r="P136" s="17"/>
      <c r="Q136" s="146"/>
      <c r="R136" s="252"/>
      <c r="S136" s="146"/>
      <c r="T136" s="381"/>
      <c r="U136" s="147"/>
      <c r="V136" s="147"/>
      <c r="W136" s="147"/>
    </row>
    <row r="137" spans="1:23" ht="12.75">
      <c r="A137" s="61" t="s">
        <v>418</v>
      </c>
      <c r="I137" s="1">
        <v>112</v>
      </c>
      <c r="J137" s="68">
        <v>3</v>
      </c>
      <c r="K137" s="68" t="s">
        <v>7</v>
      </c>
      <c r="L137" s="68"/>
      <c r="M137" s="82">
        <f aca="true" t="shared" si="32" ref="M137:R137">M138+M139</f>
        <v>0</v>
      </c>
      <c r="N137" s="82">
        <f t="shared" si="32"/>
        <v>0</v>
      </c>
      <c r="O137" s="81">
        <f t="shared" si="32"/>
        <v>10000</v>
      </c>
      <c r="P137" s="81">
        <f t="shared" si="32"/>
        <v>11000</v>
      </c>
      <c r="Q137" s="130">
        <f>Q138+Q139</f>
        <v>10000</v>
      </c>
      <c r="R137" s="105">
        <f t="shared" si="32"/>
        <v>10000</v>
      </c>
      <c r="S137" s="131">
        <f>S138+S139</f>
        <v>0</v>
      </c>
      <c r="T137" s="393">
        <f>S137/R137</f>
        <v>0</v>
      </c>
      <c r="U137" s="132">
        <f aca="true" t="shared" si="33" ref="U137:W139">P137/O137*100</f>
        <v>110.00000000000001</v>
      </c>
      <c r="V137" s="132">
        <f t="shared" si="33"/>
        <v>90.9090909090909</v>
      </c>
      <c r="W137" s="132">
        <f t="shared" si="33"/>
        <v>100</v>
      </c>
    </row>
    <row r="138" spans="1:23" ht="12.75">
      <c r="A138" s="61" t="s">
        <v>418</v>
      </c>
      <c r="I138" s="1">
        <v>112</v>
      </c>
      <c r="J138" s="24">
        <v>38</v>
      </c>
      <c r="K138" s="31" t="s">
        <v>271</v>
      </c>
      <c r="L138" s="110"/>
      <c r="M138" s="25">
        <v>0</v>
      </c>
      <c r="N138" s="25">
        <v>0</v>
      </c>
      <c r="O138" s="29">
        <v>0</v>
      </c>
      <c r="P138" s="29">
        <v>0</v>
      </c>
      <c r="Q138" s="134">
        <v>0</v>
      </c>
      <c r="R138" s="105">
        <v>0</v>
      </c>
      <c r="S138" s="133">
        <v>0</v>
      </c>
      <c r="T138" s="394" t="e">
        <f>S138/R138</f>
        <v>#DIV/0!</v>
      </c>
      <c r="U138" s="132" t="e">
        <f t="shared" si="33"/>
        <v>#DIV/0!</v>
      </c>
      <c r="V138" s="132" t="e">
        <f t="shared" si="33"/>
        <v>#DIV/0!</v>
      </c>
      <c r="W138" s="132" t="e">
        <f t="shared" si="33"/>
        <v>#DIV/0!</v>
      </c>
    </row>
    <row r="139" spans="1:23" ht="13.5" thickBot="1">
      <c r="A139" s="61" t="s">
        <v>418</v>
      </c>
      <c r="E139" s="1">
        <v>4</v>
      </c>
      <c r="I139" s="1">
        <v>112</v>
      </c>
      <c r="J139" s="24">
        <v>3831</v>
      </c>
      <c r="K139" s="24" t="s">
        <v>270</v>
      </c>
      <c r="L139" s="24"/>
      <c r="M139" s="25">
        <v>0</v>
      </c>
      <c r="N139" s="25">
        <v>0</v>
      </c>
      <c r="O139" s="29">
        <v>10000</v>
      </c>
      <c r="P139" s="29">
        <v>11000</v>
      </c>
      <c r="Q139" s="134">
        <v>10000</v>
      </c>
      <c r="R139" s="105">
        <v>10000</v>
      </c>
      <c r="S139" s="133">
        <v>0</v>
      </c>
      <c r="T139" s="397">
        <f>S139/R139</f>
        <v>0</v>
      </c>
      <c r="U139" s="132">
        <f t="shared" si="33"/>
        <v>110.00000000000001</v>
      </c>
      <c r="V139" s="132">
        <f t="shared" si="33"/>
        <v>90.9090909090909</v>
      </c>
      <c r="W139" s="132">
        <f t="shared" si="33"/>
        <v>100</v>
      </c>
    </row>
    <row r="140" spans="10:23" ht="12.75">
      <c r="J140" s="182"/>
      <c r="K140" s="182" t="s">
        <v>318</v>
      </c>
      <c r="L140" s="182"/>
      <c r="M140" s="183">
        <f aca="true" t="shared" si="34" ref="M140:R140">M137</f>
        <v>0</v>
      </c>
      <c r="N140" s="183">
        <f t="shared" si="34"/>
        <v>0</v>
      </c>
      <c r="O140" s="183">
        <f t="shared" si="34"/>
        <v>10000</v>
      </c>
      <c r="P140" s="183">
        <f t="shared" si="34"/>
        <v>11000</v>
      </c>
      <c r="Q140" s="184">
        <f>Q137</f>
        <v>10000</v>
      </c>
      <c r="R140" s="263">
        <f t="shared" si="34"/>
        <v>10000</v>
      </c>
      <c r="S140" s="184">
        <f>S137</f>
        <v>0</v>
      </c>
      <c r="T140" s="396">
        <f>S140/R140</f>
        <v>0</v>
      </c>
      <c r="U140" s="185"/>
      <c r="V140" s="185"/>
      <c r="W140" s="185"/>
    </row>
    <row r="141" spans="10:23" ht="12.75" hidden="1">
      <c r="J141" s="186"/>
      <c r="K141" s="186"/>
      <c r="L141" s="186"/>
      <c r="M141" s="187"/>
      <c r="N141" s="187"/>
      <c r="O141" s="187"/>
      <c r="P141" s="112"/>
      <c r="Q141" s="188"/>
      <c r="R141" s="264"/>
      <c r="S141" s="149"/>
      <c r="T141" s="387"/>
      <c r="U141" s="189"/>
      <c r="V141" s="189"/>
      <c r="W141" s="189"/>
    </row>
    <row r="142" spans="1:23" s="98" customFormat="1" ht="12.75" hidden="1">
      <c r="A142" s="98" t="s">
        <v>419</v>
      </c>
      <c r="I142" s="98">
        <v>112</v>
      </c>
      <c r="J142" s="98" t="s">
        <v>136</v>
      </c>
      <c r="K142" s="98" t="s">
        <v>142</v>
      </c>
      <c r="M142" s="99"/>
      <c r="N142" s="99"/>
      <c r="O142" s="99"/>
      <c r="P142" s="99"/>
      <c r="Q142" s="194"/>
      <c r="R142" s="266"/>
      <c r="S142" s="166"/>
      <c r="T142" s="374"/>
      <c r="U142" s="195"/>
      <c r="V142" s="195"/>
      <c r="W142" s="195"/>
    </row>
    <row r="143" spans="1:23" s="98" customFormat="1" ht="12.75" hidden="1">
      <c r="A143" s="98" t="s">
        <v>419</v>
      </c>
      <c r="I143" s="98">
        <v>112</v>
      </c>
      <c r="J143" s="196">
        <v>3</v>
      </c>
      <c r="K143" s="196" t="s">
        <v>7</v>
      </c>
      <c r="L143" s="196"/>
      <c r="M143" s="197">
        <f aca="true" t="shared" si="35" ref="M143:R143">M144+M145</f>
        <v>10000</v>
      </c>
      <c r="N143" s="197">
        <f t="shared" si="35"/>
        <v>0</v>
      </c>
      <c r="O143" s="197">
        <f t="shared" si="35"/>
        <v>10000</v>
      </c>
      <c r="P143" s="197">
        <f t="shared" si="35"/>
        <v>0</v>
      </c>
      <c r="Q143" s="198">
        <f>Q144+Q145</f>
        <v>0</v>
      </c>
      <c r="R143" s="267">
        <f t="shared" si="35"/>
        <v>0</v>
      </c>
      <c r="S143" s="131">
        <f>S144+S145</f>
        <v>0</v>
      </c>
      <c r="T143" s="393">
        <f>T144+T145</f>
        <v>0</v>
      </c>
      <c r="U143" s="199">
        <f aca="true" t="shared" si="36" ref="U143:W145">P143/O143*100</f>
        <v>0</v>
      </c>
      <c r="V143" s="199" t="e">
        <f t="shared" si="36"/>
        <v>#DIV/0!</v>
      </c>
      <c r="W143" s="199" t="e">
        <f t="shared" si="36"/>
        <v>#DIV/0!</v>
      </c>
    </row>
    <row r="144" spans="1:23" s="98" customFormat="1" ht="12.75" hidden="1">
      <c r="A144" s="98" t="s">
        <v>419</v>
      </c>
      <c r="I144" s="98">
        <v>112</v>
      </c>
      <c r="J144" s="100">
        <v>38</v>
      </c>
      <c r="K144" s="100" t="s">
        <v>49</v>
      </c>
      <c r="L144" s="100"/>
      <c r="M144" s="101">
        <v>0</v>
      </c>
      <c r="N144" s="101">
        <v>0</v>
      </c>
      <c r="O144" s="101">
        <v>0</v>
      </c>
      <c r="P144" s="101">
        <v>0</v>
      </c>
      <c r="Q144" s="200">
        <v>0</v>
      </c>
      <c r="R144" s="267">
        <v>0</v>
      </c>
      <c r="S144" s="133">
        <v>0</v>
      </c>
      <c r="T144" s="394">
        <v>0</v>
      </c>
      <c r="U144" s="199" t="e">
        <f t="shared" si="36"/>
        <v>#DIV/0!</v>
      </c>
      <c r="V144" s="199" t="e">
        <f t="shared" si="36"/>
        <v>#DIV/0!</v>
      </c>
      <c r="W144" s="199" t="e">
        <f t="shared" si="36"/>
        <v>#DIV/0!</v>
      </c>
    </row>
    <row r="145" spans="1:23" s="98" customFormat="1" ht="12.75" hidden="1">
      <c r="A145" s="98" t="s">
        <v>419</v>
      </c>
      <c r="E145" s="98">
        <v>4</v>
      </c>
      <c r="I145" s="98">
        <v>112</v>
      </c>
      <c r="J145" s="100">
        <v>3851</v>
      </c>
      <c r="K145" s="100" t="s">
        <v>272</v>
      </c>
      <c r="L145" s="100"/>
      <c r="M145" s="101">
        <v>10000</v>
      </c>
      <c r="N145" s="101">
        <v>0</v>
      </c>
      <c r="O145" s="101">
        <v>10000</v>
      </c>
      <c r="P145" s="101">
        <v>0</v>
      </c>
      <c r="Q145" s="200">
        <v>0</v>
      </c>
      <c r="R145" s="267">
        <v>0</v>
      </c>
      <c r="S145" s="133">
        <v>0</v>
      </c>
      <c r="T145" s="394">
        <v>0</v>
      </c>
      <c r="U145" s="199">
        <f t="shared" si="36"/>
        <v>0</v>
      </c>
      <c r="V145" s="199" t="e">
        <f t="shared" si="36"/>
        <v>#DIV/0!</v>
      </c>
      <c r="W145" s="199" t="e">
        <f t="shared" si="36"/>
        <v>#DIV/0!</v>
      </c>
    </row>
    <row r="146" spans="10:23" s="98" customFormat="1" ht="12.75" hidden="1">
      <c r="J146" s="201"/>
      <c r="K146" s="201" t="s">
        <v>318</v>
      </c>
      <c r="L146" s="201"/>
      <c r="M146" s="202">
        <f aca="true" t="shared" si="37" ref="M146:R146">M143</f>
        <v>10000</v>
      </c>
      <c r="N146" s="202">
        <f t="shared" si="37"/>
        <v>0</v>
      </c>
      <c r="O146" s="202">
        <f t="shared" si="37"/>
        <v>10000</v>
      </c>
      <c r="P146" s="202">
        <f t="shared" si="37"/>
        <v>0</v>
      </c>
      <c r="Q146" s="203">
        <f>Q143</f>
        <v>0</v>
      </c>
      <c r="R146" s="268">
        <f t="shared" si="37"/>
        <v>0</v>
      </c>
      <c r="S146" s="204">
        <f>S143</f>
        <v>0</v>
      </c>
      <c r="T146" s="398">
        <f>T143</f>
        <v>0</v>
      </c>
      <c r="U146" s="206"/>
      <c r="V146" s="206"/>
      <c r="W146" s="206"/>
    </row>
    <row r="147" spans="10:23" ht="12.75">
      <c r="J147" s="186"/>
      <c r="K147" s="186"/>
      <c r="L147" s="186"/>
      <c r="M147" s="187"/>
      <c r="N147" s="187"/>
      <c r="O147" s="187"/>
      <c r="P147" s="112"/>
      <c r="Q147" s="188"/>
      <c r="R147" s="264"/>
      <c r="S147" s="149"/>
      <c r="T147" s="387"/>
      <c r="U147" s="189"/>
      <c r="V147" s="189"/>
      <c r="W147" s="189"/>
    </row>
    <row r="148" spans="1:23" ht="12.75">
      <c r="A148" s="8" t="s">
        <v>420</v>
      </c>
      <c r="B148" s="8"/>
      <c r="C148" s="8"/>
      <c r="D148" s="8"/>
      <c r="E148" s="8"/>
      <c r="F148" s="8"/>
      <c r="G148" s="8"/>
      <c r="H148" s="8"/>
      <c r="I148" s="8"/>
      <c r="J148" s="8" t="s">
        <v>144</v>
      </c>
      <c r="K148" s="8" t="s">
        <v>143</v>
      </c>
      <c r="L148" s="8"/>
      <c r="M148" s="17"/>
      <c r="N148" s="17"/>
      <c r="O148" s="17"/>
      <c r="P148" s="17"/>
      <c r="Q148" s="146"/>
      <c r="R148" s="252"/>
      <c r="S148" s="146"/>
      <c r="T148" s="381"/>
      <c r="U148" s="147"/>
      <c r="V148" s="147"/>
      <c r="W148" s="147"/>
    </row>
    <row r="149" spans="1:23" ht="12.75">
      <c r="A149" s="61" t="s">
        <v>420</v>
      </c>
      <c r="I149" s="1">
        <v>112</v>
      </c>
      <c r="J149" s="68">
        <v>4</v>
      </c>
      <c r="K149" s="68" t="s">
        <v>8</v>
      </c>
      <c r="L149" s="68"/>
      <c r="M149" s="82">
        <f aca="true" t="shared" si="38" ref="M149:S149">M150</f>
        <v>10534</v>
      </c>
      <c r="N149" s="82">
        <f t="shared" si="38"/>
        <v>56059</v>
      </c>
      <c r="O149" s="82">
        <f t="shared" si="38"/>
        <v>50000</v>
      </c>
      <c r="P149" s="82">
        <f t="shared" si="38"/>
        <v>4017</v>
      </c>
      <c r="Q149" s="130">
        <f t="shared" si="38"/>
        <v>22000</v>
      </c>
      <c r="R149" s="105">
        <f t="shared" si="38"/>
        <v>20000</v>
      </c>
      <c r="S149" s="131">
        <f t="shared" si="38"/>
        <v>625</v>
      </c>
      <c r="T149" s="393">
        <f>S149/R149</f>
        <v>0.03125</v>
      </c>
      <c r="U149" s="132">
        <f aca="true" t="shared" si="39" ref="U149:U156">P149/O149*100</f>
        <v>8.033999999999999</v>
      </c>
      <c r="V149" s="132">
        <f aca="true" t="shared" si="40" ref="V149:V156">Q149/P149*100</f>
        <v>547.6723923325866</v>
      </c>
      <c r="W149" s="132">
        <f aca="true" t="shared" si="41" ref="W149:W156">R149/Q149*100</f>
        <v>90.9090909090909</v>
      </c>
    </row>
    <row r="150" spans="1:23" ht="12.75">
      <c r="A150" s="61" t="s">
        <v>420</v>
      </c>
      <c r="I150" s="1">
        <v>112</v>
      </c>
      <c r="J150" s="24">
        <v>42</v>
      </c>
      <c r="K150" s="24" t="s">
        <v>126</v>
      </c>
      <c r="L150" s="24"/>
      <c r="M150" s="25">
        <f>M152+M153+M155+M156</f>
        <v>10534</v>
      </c>
      <c r="N150" s="25">
        <f>N152+N153+N155+N156+N151</f>
        <v>56059</v>
      </c>
      <c r="O150" s="29">
        <f>O152+O153+O155+O156</f>
        <v>50000</v>
      </c>
      <c r="P150" s="29">
        <f>P152+P153+P155+P156+P151+P154</f>
        <v>4017</v>
      </c>
      <c r="Q150" s="134">
        <f>Q152+Q153+Q155+Q156+Q151</f>
        <v>22000</v>
      </c>
      <c r="R150" s="105">
        <f>R152+R153+R155+R156+R151</f>
        <v>20000</v>
      </c>
      <c r="S150" s="133">
        <f>S152+S153+S155+S156+S151</f>
        <v>625</v>
      </c>
      <c r="T150" s="394">
        <f>S150/R150</f>
        <v>0.03125</v>
      </c>
      <c r="U150" s="132">
        <f t="shared" si="39"/>
        <v>8.033999999999999</v>
      </c>
      <c r="V150" s="132">
        <f t="shared" si="40"/>
        <v>547.6723923325866</v>
      </c>
      <c r="W150" s="132">
        <f t="shared" si="41"/>
        <v>90.9090909090909</v>
      </c>
    </row>
    <row r="151" spans="1:23" ht="12.75">
      <c r="A151" s="61" t="s">
        <v>420</v>
      </c>
      <c r="I151" s="1">
        <v>112</v>
      </c>
      <c r="J151" s="24">
        <v>4214</v>
      </c>
      <c r="K151" s="31" t="s">
        <v>374</v>
      </c>
      <c r="L151" s="30"/>
      <c r="M151" s="25"/>
      <c r="N151" s="25">
        <v>55444</v>
      </c>
      <c r="O151" s="29">
        <v>0</v>
      </c>
      <c r="P151" s="29">
        <v>0</v>
      </c>
      <c r="Q151" s="134">
        <v>0</v>
      </c>
      <c r="R151" s="105">
        <v>0</v>
      </c>
      <c r="S151" s="133">
        <v>0</v>
      </c>
      <c r="T151" s="394" t="e">
        <f aca="true" t="shared" si="42" ref="T151:T156">S151/R151</f>
        <v>#DIV/0!</v>
      </c>
      <c r="U151" s="132"/>
      <c r="V151" s="132"/>
      <c r="W151" s="132"/>
    </row>
    <row r="152" spans="1:23" ht="12.75">
      <c r="A152" s="61" t="s">
        <v>420</v>
      </c>
      <c r="E152" s="1">
        <v>4</v>
      </c>
      <c r="G152" s="1">
        <v>6</v>
      </c>
      <c r="I152" s="1">
        <v>112</v>
      </c>
      <c r="J152" s="24">
        <v>4221</v>
      </c>
      <c r="K152" s="24" t="s">
        <v>232</v>
      </c>
      <c r="L152" s="24"/>
      <c r="M152" s="25">
        <v>4274</v>
      </c>
      <c r="N152" s="25">
        <v>0</v>
      </c>
      <c r="O152" s="29">
        <v>5000</v>
      </c>
      <c r="P152" s="29">
        <v>0</v>
      </c>
      <c r="Q152" s="134">
        <v>7000</v>
      </c>
      <c r="R152" s="105">
        <v>5000</v>
      </c>
      <c r="S152" s="133">
        <v>0</v>
      </c>
      <c r="T152" s="394">
        <f t="shared" si="42"/>
        <v>0</v>
      </c>
      <c r="U152" s="132">
        <f t="shared" si="39"/>
        <v>0</v>
      </c>
      <c r="V152" s="132" t="e">
        <f t="shared" si="40"/>
        <v>#DIV/0!</v>
      </c>
      <c r="W152" s="132">
        <f t="shared" si="41"/>
        <v>71.42857142857143</v>
      </c>
    </row>
    <row r="153" spans="1:23" ht="12.75">
      <c r="A153" s="61" t="s">
        <v>420</v>
      </c>
      <c r="E153" s="1">
        <v>4</v>
      </c>
      <c r="G153" s="1">
        <v>6</v>
      </c>
      <c r="I153" s="1">
        <v>112</v>
      </c>
      <c r="J153" s="24">
        <v>4221</v>
      </c>
      <c r="K153" s="24" t="s">
        <v>233</v>
      </c>
      <c r="L153" s="24"/>
      <c r="M153" s="25">
        <v>0</v>
      </c>
      <c r="N153" s="25">
        <v>0</v>
      </c>
      <c r="O153" s="29">
        <v>40000</v>
      </c>
      <c r="P153" s="29">
        <v>0</v>
      </c>
      <c r="Q153" s="134">
        <v>10000</v>
      </c>
      <c r="R153" s="105">
        <v>10000</v>
      </c>
      <c r="S153" s="133">
        <v>0</v>
      </c>
      <c r="T153" s="394">
        <f t="shared" si="42"/>
        <v>0</v>
      </c>
      <c r="U153" s="132">
        <f t="shared" si="39"/>
        <v>0</v>
      </c>
      <c r="V153" s="132" t="e">
        <f t="shared" si="40"/>
        <v>#DIV/0!</v>
      </c>
      <c r="W153" s="132">
        <f t="shared" si="41"/>
        <v>100</v>
      </c>
    </row>
    <row r="154" spans="1:23" ht="12.75">
      <c r="A154" s="61" t="s">
        <v>420</v>
      </c>
      <c r="E154" s="1">
        <v>4</v>
      </c>
      <c r="J154" s="24">
        <v>4227</v>
      </c>
      <c r="K154" s="24" t="s">
        <v>490</v>
      </c>
      <c r="L154" s="24"/>
      <c r="M154" s="25"/>
      <c r="N154" s="25">
        <v>0</v>
      </c>
      <c r="O154" s="29"/>
      <c r="P154" s="29">
        <v>3017</v>
      </c>
      <c r="Q154" s="134"/>
      <c r="R154" s="105">
        <v>0</v>
      </c>
      <c r="S154" s="133">
        <v>0</v>
      </c>
      <c r="T154" s="394" t="e">
        <f t="shared" si="42"/>
        <v>#DIV/0!</v>
      </c>
      <c r="U154" s="132"/>
      <c r="V154" s="132"/>
      <c r="W154" s="132"/>
    </row>
    <row r="155" spans="1:23" ht="12.75">
      <c r="A155" s="61" t="s">
        <v>420</v>
      </c>
      <c r="I155" s="1">
        <v>112</v>
      </c>
      <c r="J155" s="67">
        <v>423</v>
      </c>
      <c r="K155" s="67" t="s">
        <v>57</v>
      </c>
      <c r="L155" s="67"/>
      <c r="M155" s="25">
        <v>6260</v>
      </c>
      <c r="N155" s="25">
        <v>0</v>
      </c>
      <c r="O155" s="29">
        <v>0</v>
      </c>
      <c r="P155" s="29">
        <v>0</v>
      </c>
      <c r="Q155" s="134">
        <v>0</v>
      </c>
      <c r="R155" s="105">
        <v>0</v>
      </c>
      <c r="S155" s="133">
        <v>0</v>
      </c>
      <c r="T155" s="394" t="e">
        <f t="shared" si="42"/>
        <v>#DIV/0!</v>
      </c>
      <c r="U155" s="132" t="e">
        <f t="shared" si="39"/>
        <v>#DIV/0!</v>
      </c>
      <c r="V155" s="132" t="e">
        <f t="shared" si="40"/>
        <v>#DIV/0!</v>
      </c>
      <c r="W155" s="132" t="e">
        <f t="shared" si="41"/>
        <v>#DIV/0!</v>
      </c>
    </row>
    <row r="156" spans="1:23" ht="13.5" thickBot="1">
      <c r="A156" s="61" t="s">
        <v>420</v>
      </c>
      <c r="E156" s="1">
        <v>4</v>
      </c>
      <c r="G156" s="1">
        <v>6</v>
      </c>
      <c r="I156" s="1">
        <v>112</v>
      </c>
      <c r="J156" s="24">
        <v>4262</v>
      </c>
      <c r="K156" s="24" t="s">
        <v>234</v>
      </c>
      <c r="L156" s="24"/>
      <c r="M156" s="25">
        <v>0</v>
      </c>
      <c r="N156" s="25">
        <v>615</v>
      </c>
      <c r="O156" s="29">
        <v>5000</v>
      </c>
      <c r="P156" s="29">
        <v>1000</v>
      </c>
      <c r="Q156" s="134">
        <v>5000</v>
      </c>
      <c r="R156" s="105">
        <v>5000</v>
      </c>
      <c r="S156" s="133">
        <v>625</v>
      </c>
      <c r="T156" s="394">
        <f t="shared" si="42"/>
        <v>0.125</v>
      </c>
      <c r="U156" s="132">
        <f t="shared" si="39"/>
        <v>20</v>
      </c>
      <c r="V156" s="132">
        <f t="shared" si="40"/>
        <v>500</v>
      </c>
      <c r="W156" s="132">
        <f t="shared" si="41"/>
        <v>100</v>
      </c>
    </row>
    <row r="157" spans="10:23" ht="12.75">
      <c r="J157" s="182"/>
      <c r="K157" s="182" t="s">
        <v>318</v>
      </c>
      <c r="L157" s="182"/>
      <c r="M157" s="183">
        <f aca="true" t="shared" si="43" ref="M157:R157">M149</f>
        <v>10534</v>
      </c>
      <c r="N157" s="183">
        <f t="shared" si="43"/>
        <v>56059</v>
      </c>
      <c r="O157" s="183">
        <f t="shared" si="43"/>
        <v>50000</v>
      </c>
      <c r="P157" s="183">
        <f t="shared" si="43"/>
        <v>4017</v>
      </c>
      <c r="Q157" s="184">
        <f>Q149</f>
        <v>22000</v>
      </c>
      <c r="R157" s="263">
        <f t="shared" si="43"/>
        <v>20000</v>
      </c>
      <c r="S157" s="184">
        <f>S149</f>
        <v>625</v>
      </c>
      <c r="T157" s="396">
        <f>S157/R157</f>
        <v>0.03125</v>
      </c>
      <c r="U157" s="185"/>
      <c r="V157" s="185"/>
      <c r="W157" s="185"/>
    </row>
    <row r="158" spans="10:23" ht="12.75">
      <c r="J158" s="186"/>
      <c r="K158" s="186"/>
      <c r="L158" s="186"/>
      <c r="M158" s="187"/>
      <c r="N158" s="187"/>
      <c r="O158" s="187"/>
      <c r="P158" s="112"/>
      <c r="Q158" s="188"/>
      <c r="R158" s="264"/>
      <c r="S158" s="149"/>
      <c r="T158" s="387"/>
      <c r="U158" s="189"/>
      <c r="V158" s="189"/>
      <c r="W158" s="189"/>
    </row>
    <row r="159" spans="1:23" ht="12.75">
      <c r="A159" s="8" t="s">
        <v>457</v>
      </c>
      <c r="B159" s="8"/>
      <c r="C159" s="8"/>
      <c r="D159" s="8"/>
      <c r="E159" s="8"/>
      <c r="F159" s="8"/>
      <c r="G159" s="8"/>
      <c r="H159" s="8"/>
      <c r="I159" s="8"/>
      <c r="J159" s="8" t="s">
        <v>144</v>
      </c>
      <c r="K159" s="8" t="s">
        <v>456</v>
      </c>
      <c r="L159" s="8"/>
      <c r="M159" s="17"/>
      <c r="N159" s="17"/>
      <c r="O159" s="17"/>
      <c r="P159" s="17"/>
      <c r="Q159" s="146"/>
      <c r="R159" s="252"/>
      <c r="S159" s="145"/>
      <c r="T159" s="386"/>
      <c r="U159" s="147"/>
      <c r="V159" s="147"/>
      <c r="W159" s="147"/>
    </row>
    <row r="160" spans="1:23" ht="12.75">
      <c r="A160" s="61" t="s">
        <v>457</v>
      </c>
      <c r="I160" s="1">
        <v>112</v>
      </c>
      <c r="J160" s="68">
        <v>3</v>
      </c>
      <c r="K160" s="68" t="s">
        <v>7</v>
      </c>
      <c r="L160" s="68"/>
      <c r="M160" s="82">
        <f>M163+M167</f>
        <v>200497</v>
      </c>
      <c r="N160" s="82">
        <f aca="true" t="shared" si="44" ref="N160:S160">N163+N167+N161</f>
        <v>0</v>
      </c>
      <c r="O160" s="82">
        <f t="shared" si="44"/>
        <v>50000</v>
      </c>
      <c r="P160" s="82">
        <f t="shared" si="44"/>
        <v>5000</v>
      </c>
      <c r="Q160" s="82">
        <f t="shared" si="44"/>
        <v>0</v>
      </c>
      <c r="R160" s="106">
        <f t="shared" si="44"/>
        <v>50000</v>
      </c>
      <c r="S160" s="82">
        <f t="shared" si="44"/>
        <v>0</v>
      </c>
      <c r="T160" s="399">
        <f>S160/R160</f>
        <v>0</v>
      </c>
      <c r="U160" s="132">
        <f aca="true" t="shared" si="45" ref="U160:U168">P160/O160*100</f>
        <v>10</v>
      </c>
      <c r="V160" s="132">
        <f aca="true" t="shared" si="46" ref="V160:V168">Q160/P160*100</f>
        <v>0</v>
      </c>
      <c r="W160" s="132" t="e">
        <f aca="true" t="shared" si="47" ref="W160:W168">R160/Q160*100</f>
        <v>#DIV/0!</v>
      </c>
    </row>
    <row r="161" spans="1:23" ht="12.75">
      <c r="A161" s="61" t="s">
        <v>457</v>
      </c>
      <c r="I161" s="1">
        <v>112</v>
      </c>
      <c r="J161" s="282">
        <v>37</v>
      </c>
      <c r="K161" s="282" t="s">
        <v>536</v>
      </c>
      <c r="L161" s="282"/>
      <c r="M161" s="82"/>
      <c r="N161" s="283">
        <f aca="true" t="shared" si="48" ref="N161:S161">N162</f>
        <v>0</v>
      </c>
      <c r="O161" s="283">
        <f t="shared" si="48"/>
        <v>0</v>
      </c>
      <c r="P161" s="283">
        <f t="shared" si="48"/>
        <v>0</v>
      </c>
      <c r="Q161" s="283">
        <f t="shared" si="48"/>
        <v>0</v>
      </c>
      <c r="R161" s="103">
        <f t="shared" si="48"/>
        <v>20000</v>
      </c>
      <c r="S161" s="283">
        <f t="shared" si="48"/>
        <v>0</v>
      </c>
      <c r="T161" s="400">
        <f>S161/R161</f>
        <v>0</v>
      </c>
      <c r="U161" s="132"/>
      <c r="V161" s="132"/>
      <c r="W161" s="132"/>
    </row>
    <row r="162" spans="1:23" ht="12.75">
      <c r="A162" s="61" t="s">
        <v>457</v>
      </c>
      <c r="C162" s="1">
        <v>2</v>
      </c>
      <c r="I162" s="1">
        <v>112</v>
      </c>
      <c r="J162" s="282">
        <v>3721</v>
      </c>
      <c r="K162" s="282" t="s">
        <v>537</v>
      </c>
      <c r="L162" s="282"/>
      <c r="M162" s="82"/>
      <c r="N162" s="82">
        <v>0</v>
      </c>
      <c r="O162" s="81">
        <v>0</v>
      </c>
      <c r="P162" s="81">
        <v>0</v>
      </c>
      <c r="Q162" s="134">
        <v>0</v>
      </c>
      <c r="R162" s="105">
        <v>20000</v>
      </c>
      <c r="S162" s="133">
        <v>0</v>
      </c>
      <c r="T162" s="400">
        <f>S162/R162</f>
        <v>0</v>
      </c>
      <c r="U162" s="132"/>
      <c r="V162" s="132"/>
      <c r="W162" s="132"/>
    </row>
    <row r="163" spans="1:23" ht="12.75">
      <c r="A163" s="61" t="s">
        <v>457</v>
      </c>
      <c r="I163" s="1">
        <v>112</v>
      </c>
      <c r="J163" s="24">
        <v>38</v>
      </c>
      <c r="K163" s="24" t="s">
        <v>458</v>
      </c>
      <c r="L163" s="24"/>
      <c r="M163" s="25">
        <f aca="true" t="shared" si="49" ref="M163:R163">M164+M165+M166</f>
        <v>200497</v>
      </c>
      <c r="N163" s="25">
        <f t="shared" si="49"/>
        <v>0</v>
      </c>
      <c r="O163" s="29">
        <f t="shared" si="49"/>
        <v>50000</v>
      </c>
      <c r="P163" s="29">
        <f t="shared" si="49"/>
        <v>5000</v>
      </c>
      <c r="Q163" s="134">
        <f>Q164+Q165+Q166</f>
        <v>0</v>
      </c>
      <c r="R163" s="105">
        <f t="shared" si="49"/>
        <v>30000</v>
      </c>
      <c r="S163" s="133">
        <f>S164+S165+S166</f>
        <v>0</v>
      </c>
      <c r="T163" s="400">
        <f>S163/R163</f>
        <v>0</v>
      </c>
      <c r="U163" s="132">
        <f t="shared" si="45"/>
        <v>10</v>
      </c>
      <c r="V163" s="132">
        <f t="shared" si="46"/>
        <v>0</v>
      </c>
      <c r="W163" s="132" t="e">
        <f t="shared" si="47"/>
        <v>#DIV/0!</v>
      </c>
    </row>
    <row r="164" spans="1:23" ht="13.5" thickBot="1">
      <c r="A164" s="61" t="s">
        <v>457</v>
      </c>
      <c r="C164" s="1">
        <v>2</v>
      </c>
      <c r="I164" s="1">
        <v>112</v>
      </c>
      <c r="J164" s="24">
        <v>3811</v>
      </c>
      <c r="K164" s="31" t="s">
        <v>459</v>
      </c>
      <c r="L164" s="30"/>
      <c r="M164" s="25">
        <v>0</v>
      </c>
      <c r="N164" s="25">
        <v>0</v>
      </c>
      <c r="O164" s="29">
        <v>50000</v>
      </c>
      <c r="P164" s="29">
        <v>5000</v>
      </c>
      <c r="Q164" s="134">
        <v>0</v>
      </c>
      <c r="R164" s="105">
        <v>30000</v>
      </c>
      <c r="S164" s="133">
        <v>0</v>
      </c>
      <c r="T164" s="400">
        <f>S164/R164</f>
        <v>0</v>
      </c>
      <c r="U164" s="132">
        <f t="shared" si="45"/>
        <v>10</v>
      </c>
      <c r="V164" s="132">
        <f t="shared" si="46"/>
        <v>0</v>
      </c>
      <c r="W164" s="132" t="e">
        <f t="shared" si="47"/>
        <v>#DIV/0!</v>
      </c>
    </row>
    <row r="165" spans="1:23" ht="13.5" hidden="1" thickBot="1">
      <c r="A165" s="61" t="s">
        <v>457</v>
      </c>
      <c r="I165" s="1">
        <v>112</v>
      </c>
      <c r="J165" s="24">
        <v>4212</v>
      </c>
      <c r="K165" s="31" t="s">
        <v>235</v>
      </c>
      <c r="L165" s="30"/>
      <c r="M165" s="25">
        <v>0</v>
      </c>
      <c r="N165" s="25">
        <v>0</v>
      </c>
      <c r="O165" s="29">
        <v>0</v>
      </c>
      <c r="P165" s="29">
        <v>0</v>
      </c>
      <c r="Q165" s="134">
        <v>0</v>
      </c>
      <c r="R165" s="106">
        <v>0</v>
      </c>
      <c r="S165" s="133">
        <v>0</v>
      </c>
      <c r="T165" s="394">
        <v>0</v>
      </c>
      <c r="U165" s="132" t="e">
        <f t="shared" si="45"/>
        <v>#DIV/0!</v>
      </c>
      <c r="V165" s="132" t="e">
        <f t="shared" si="46"/>
        <v>#DIV/0!</v>
      </c>
      <c r="W165" s="132" t="e">
        <f t="shared" si="47"/>
        <v>#DIV/0!</v>
      </c>
    </row>
    <row r="166" spans="1:23" ht="13.5" hidden="1" thickBot="1">
      <c r="A166" s="61" t="s">
        <v>421</v>
      </c>
      <c r="I166" s="1">
        <v>112</v>
      </c>
      <c r="J166" s="24">
        <v>4214</v>
      </c>
      <c r="K166" s="24" t="s">
        <v>247</v>
      </c>
      <c r="L166" s="24"/>
      <c r="M166" s="25">
        <v>200497</v>
      </c>
      <c r="N166" s="25">
        <v>0</v>
      </c>
      <c r="O166" s="29">
        <v>0</v>
      </c>
      <c r="P166" s="29">
        <v>0</v>
      </c>
      <c r="Q166" s="134">
        <v>0</v>
      </c>
      <c r="R166" s="106">
        <v>0</v>
      </c>
      <c r="S166" s="133">
        <v>0</v>
      </c>
      <c r="T166" s="394">
        <v>0</v>
      </c>
      <c r="U166" s="132" t="e">
        <f t="shared" si="45"/>
        <v>#DIV/0!</v>
      </c>
      <c r="V166" s="132" t="e">
        <f t="shared" si="46"/>
        <v>#DIV/0!</v>
      </c>
      <c r="W166" s="132" t="e">
        <f t="shared" si="47"/>
        <v>#DIV/0!</v>
      </c>
    </row>
    <row r="167" spans="1:23" ht="13.5" hidden="1" thickBot="1">
      <c r="A167" s="61" t="s">
        <v>421</v>
      </c>
      <c r="I167" s="1">
        <v>112</v>
      </c>
      <c r="J167" s="24">
        <v>45</v>
      </c>
      <c r="K167" s="24" t="s">
        <v>127</v>
      </c>
      <c r="L167" s="24"/>
      <c r="M167" s="25">
        <f aca="true" t="shared" si="50" ref="M167:T167">M168</f>
        <v>0</v>
      </c>
      <c r="N167" s="25">
        <f t="shared" si="50"/>
        <v>0</v>
      </c>
      <c r="O167" s="29">
        <f t="shared" si="50"/>
        <v>0</v>
      </c>
      <c r="P167" s="29">
        <f t="shared" si="50"/>
        <v>0</v>
      </c>
      <c r="Q167" s="134">
        <f t="shared" si="50"/>
        <v>0</v>
      </c>
      <c r="R167" s="106">
        <f t="shared" si="50"/>
        <v>0</v>
      </c>
      <c r="S167" s="133">
        <f t="shared" si="50"/>
        <v>0</v>
      </c>
      <c r="T167" s="394">
        <f t="shared" si="50"/>
        <v>0</v>
      </c>
      <c r="U167" s="132" t="e">
        <f t="shared" si="45"/>
        <v>#DIV/0!</v>
      </c>
      <c r="V167" s="132" t="e">
        <f t="shared" si="46"/>
        <v>#DIV/0!</v>
      </c>
      <c r="W167" s="132" t="e">
        <f t="shared" si="47"/>
        <v>#DIV/0!</v>
      </c>
    </row>
    <row r="168" spans="1:23" ht="13.5" hidden="1" thickBot="1">
      <c r="A168" s="61" t="s">
        <v>421</v>
      </c>
      <c r="I168" s="1">
        <v>112</v>
      </c>
      <c r="J168" s="24">
        <v>4511</v>
      </c>
      <c r="K168" s="24" t="s">
        <v>94</v>
      </c>
      <c r="L168" s="24"/>
      <c r="M168" s="25">
        <v>0</v>
      </c>
      <c r="N168" s="25">
        <v>0</v>
      </c>
      <c r="O168" s="29">
        <v>0</v>
      </c>
      <c r="P168" s="29">
        <v>0</v>
      </c>
      <c r="Q168" s="134">
        <v>0</v>
      </c>
      <c r="R168" s="106">
        <v>0</v>
      </c>
      <c r="S168" s="133">
        <v>0</v>
      </c>
      <c r="T168" s="394">
        <v>0</v>
      </c>
      <c r="U168" s="132" t="e">
        <f t="shared" si="45"/>
        <v>#DIV/0!</v>
      </c>
      <c r="V168" s="132" t="e">
        <f t="shared" si="46"/>
        <v>#DIV/0!</v>
      </c>
      <c r="W168" s="132" t="e">
        <f t="shared" si="47"/>
        <v>#DIV/0!</v>
      </c>
    </row>
    <row r="169" spans="10:23" ht="12.75">
      <c r="J169" s="182"/>
      <c r="K169" s="182" t="s">
        <v>318</v>
      </c>
      <c r="L169" s="182"/>
      <c r="M169" s="183">
        <f aca="true" t="shared" si="51" ref="M169:R169">M160</f>
        <v>200497</v>
      </c>
      <c r="N169" s="183">
        <f t="shared" si="51"/>
        <v>0</v>
      </c>
      <c r="O169" s="183">
        <f t="shared" si="51"/>
        <v>50000</v>
      </c>
      <c r="P169" s="183">
        <f t="shared" si="51"/>
        <v>5000</v>
      </c>
      <c r="Q169" s="184">
        <f>Q160</f>
        <v>0</v>
      </c>
      <c r="R169" s="263">
        <f t="shared" si="51"/>
        <v>50000</v>
      </c>
      <c r="S169" s="184">
        <f>S160</f>
        <v>0</v>
      </c>
      <c r="T169" s="396">
        <f>S169/R169</f>
        <v>0</v>
      </c>
      <c r="U169" s="185"/>
      <c r="V169" s="185"/>
      <c r="W169" s="185"/>
    </row>
    <row r="170" spans="10:23" ht="12.75">
      <c r="J170" s="186"/>
      <c r="K170" s="186"/>
      <c r="L170" s="186"/>
      <c r="M170" s="187"/>
      <c r="N170" s="187"/>
      <c r="O170" s="187"/>
      <c r="P170" s="112"/>
      <c r="Q170" s="188"/>
      <c r="R170" s="264"/>
      <c r="S170" s="149"/>
      <c r="T170" s="387"/>
      <c r="U170" s="189"/>
      <c r="V170" s="189"/>
      <c r="W170" s="189"/>
    </row>
    <row r="171" spans="1:23" ht="12.75">
      <c r="A171" s="8" t="s">
        <v>422</v>
      </c>
      <c r="B171" s="8"/>
      <c r="C171" s="8"/>
      <c r="D171" s="8"/>
      <c r="E171" s="8"/>
      <c r="F171" s="8"/>
      <c r="G171" s="8"/>
      <c r="H171" s="8"/>
      <c r="I171" s="8"/>
      <c r="J171" s="8" t="s">
        <v>207</v>
      </c>
      <c r="K171" s="8" t="s">
        <v>145</v>
      </c>
      <c r="L171" s="8"/>
      <c r="M171" s="17"/>
      <c r="N171" s="17"/>
      <c r="O171" s="17"/>
      <c r="P171" s="17"/>
      <c r="Q171" s="146"/>
      <c r="R171" s="252"/>
      <c r="S171" s="145"/>
      <c r="T171" s="386"/>
      <c r="U171" s="147"/>
      <c r="V171" s="147"/>
      <c r="W171" s="147"/>
    </row>
    <row r="172" spans="1:23" ht="12.75">
      <c r="A172" s="61" t="s">
        <v>422</v>
      </c>
      <c r="I172" s="1">
        <v>112</v>
      </c>
      <c r="J172" s="68">
        <v>4</v>
      </c>
      <c r="K172" s="68" t="s">
        <v>95</v>
      </c>
      <c r="L172" s="68"/>
      <c r="M172" s="82">
        <f aca="true" t="shared" si="52" ref="M172:S173">M173</f>
        <v>0</v>
      </c>
      <c r="N172" s="82">
        <f t="shared" si="52"/>
        <v>24600</v>
      </c>
      <c r="O172" s="82">
        <f t="shared" si="52"/>
        <v>75000</v>
      </c>
      <c r="P172" s="81">
        <f t="shared" si="52"/>
        <v>12300</v>
      </c>
      <c r="Q172" s="130">
        <f t="shared" si="52"/>
        <v>0</v>
      </c>
      <c r="R172" s="105">
        <f t="shared" si="52"/>
        <v>100000</v>
      </c>
      <c r="S172" s="131">
        <f t="shared" si="52"/>
        <v>0</v>
      </c>
      <c r="T172" s="393">
        <f>S172/R172</f>
        <v>0</v>
      </c>
      <c r="U172" s="132">
        <f aca="true" t="shared" si="53" ref="U172:W174">P172/O172*100</f>
        <v>16.400000000000002</v>
      </c>
      <c r="V172" s="132">
        <f t="shared" si="53"/>
        <v>0</v>
      </c>
      <c r="W172" s="132" t="e">
        <f t="shared" si="53"/>
        <v>#DIV/0!</v>
      </c>
    </row>
    <row r="173" spans="1:23" ht="12.75">
      <c r="A173" s="61" t="s">
        <v>422</v>
      </c>
      <c r="I173" s="1">
        <v>112</v>
      </c>
      <c r="J173" s="24">
        <v>42</v>
      </c>
      <c r="K173" s="24" t="s">
        <v>96</v>
      </c>
      <c r="L173" s="24"/>
      <c r="M173" s="25">
        <f t="shared" si="52"/>
        <v>0</v>
      </c>
      <c r="N173" s="25">
        <f t="shared" si="52"/>
        <v>24600</v>
      </c>
      <c r="O173" s="25">
        <f t="shared" si="52"/>
        <v>75000</v>
      </c>
      <c r="P173" s="29">
        <f t="shared" si="52"/>
        <v>12300</v>
      </c>
      <c r="Q173" s="134">
        <f t="shared" si="52"/>
        <v>0</v>
      </c>
      <c r="R173" s="105">
        <f t="shared" si="52"/>
        <v>100000</v>
      </c>
      <c r="S173" s="133">
        <f t="shared" si="52"/>
        <v>0</v>
      </c>
      <c r="T173" s="394">
        <f>S173/R173</f>
        <v>0</v>
      </c>
      <c r="U173" s="132">
        <f t="shared" si="53"/>
        <v>16.400000000000002</v>
      </c>
      <c r="V173" s="132">
        <f t="shared" si="53"/>
        <v>0</v>
      </c>
      <c r="W173" s="132" t="e">
        <f t="shared" si="53"/>
        <v>#DIV/0!</v>
      </c>
    </row>
    <row r="174" spans="1:23" ht="13.5" thickBot="1">
      <c r="A174" s="61" t="s">
        <v>422</v>
      </c>
      <c r="E174" s="1">
        <v>4</v>
      </c>
      <c r="G174" s="1">
        <v>6</v>
      </c>
      <c r="I174" s="1">
        <v>112</v>
      </c>
      <c r="J174" s="24">
        <v>4264</v>
      </c>
      <c r="K174" s="24" t="s">
        <v>236</v>
      </c>
      <c r="L174" s="24"/>
      <c r="M174" s="25">
        <v>0</v>
      </c>
      <c r="N174" s="25">
        <v>24600</v>
      </c>
      <c r="O174" s="25">
        <v>75000</v>
      </c>
      <c r="P174" s="29">
        <v>12300</v>
      </c>
      <c r="Q174" s="134">
        <v>0</v>
      </c>
      <c r="R174" s="105">
        <v>100000</v>
      </c>
      <c r="S174" s="133">
        <v>0</v>
      </c>
      <c r="T174" s="394">
        <f>S174/R174</f>
        <v>0</v>
      </c>
      <c r="U174" s="132">
        <f t="shared" si="53"/>
        <v>16.400000000000002</v>
      </c>
      <c r="V174" s="132">
        <f t="shared" si="53"/>
        <v>0</v>
      </c>
      <c r="W174" s="132" t="e">
        <f t="shared" si="53"/>
        <v>#DIV/0!</v>
      </c>
    </row>
    <row r="175" spans="10:23" ht="13.5" thickBot="1">
      <c r="J175" s="182"/>
      <c r="K175" s="182" t="s">
        <v>318</v>
      </c>
      <c r="L175" s="182"/>
      <c r="M175" s="183">
        <f aca="true" t="shared" si="54" ref="M175:R175">M172</f>
        <v>0</v>
      </c>
      <c r="N175" s="183">
        <f t="shared" si="54"/>
        <v>24600</v>
      </c>
      <c r="O175" s="183">
        <f t="shared" si="54"/>
        <v>75000</v>
      </c>
      <c r="P175" s="183">
        <f t="shared" si="54"/>
        <v>12300</v>
      </c>
      <c r="Q175" s="184">
        <f>Q172</f>
        <v>0</v>
      </c>
      <c r="R175" s="263">
        <f t="shared" si="54"/>
        <v>100000</v>
      </c>
      <c r="S175" s="184">
        <f>S172</f>
        <v>0</v>
      </c>
      <c r="T175" s="396">
        <f>S175/R175</f>
        <v>0</v>
      </c>
      <c r="U175" s="185"/>
      <c r="V175" s="185"/>
      <c r="W175" s="185"/>
    </row>
    <row r="176" spans="10:23" ht="13.5" thickBot="1">
      <c r="J176" s="158"/>
      <c r="K176" s="158" t="s">
        <v>322</v>
      </c>
      <c r="L176" s="158"/>
      <c r="M176" s="159">
        <f aca="true" t="shared" si="55" ref="M176:S176">M121+M134+M140+M146+M157+M169+M175</f>
        <v>1730335</v>
      </c>
      <c r="N176" s="159">
        <f t="shared" si="55"/>
        <v>1508385</v>
      </c>
      <c r="O176" s="159">
        <f t="shared" si="55"/>
        <v>1660500</v>
      </c>
      <c r="P176" s="159">
        <f t="shared" si="55"/>
        <v>1986315</v>
      </c>
      <c r="Q176" s="160">
        <f t="shared" si="55"/>
        <v>1963242</v>
      </c>
      <c r="R176" s="256">
        <f t="shared" si="55"/>
        <v>1609100</v>
      </c>
      <c r="S176" s="160">
        <f t="shared" si="55"/>
        <v>934601.04</v>
      </c>
      <c r="T176" s="401">
        <f>S176/R176</f>
        <v>0.5808222236032565</v>
      </c>
      <c r="U176" s="161"/>
      <c r="V176" s="161"/>
      <c r="W176" s="161"/>
    </row>
    <row r="177" spans="10:23" ht="13.5" thickTop="1">
      <c r="J177" s="142"/>
      <c r="K177" s="142"/>
      <c r="L177" s="142"/>
      <c r="M177" s="112"/>
      <c r="N177" s="112"/>
      <c r="O177" s="112"/>
      <c r="P177" s="112"/>
      <c r="Q177" s="149"/>
      <c r="R177" s="251"/>
      <c r="S177" s="149"/>
      <c r="T177" s="387"/>
      <c r="U177" s="207"/>
      <c r="V177" s="207"/>
      <c r="W177" s="207"/>
    </row>
    <row r="178" spans="1:23" ht="12.75">
      <c r="A178" s="20"/>
      <c r="B178" s="20"/>
      <c r="C178" s="20"/>
      <c r="D178" s="20"/>
      <c r="E178" s="20"/>
      <c r="F178" s="20"/>
      <c r="G178" s="20"/>
      <c r="H178" s="20"/>
      <c r="I178" s="20"/>
      <c r="J178" s="125" t="s">
        <v>147</v>
      </c>
      <c r="K178" s="125" t="s">
        <v>146</v>
      </c>
      <c r="L178" s="125"/>
      <c r="M178" s="18"/>
      <c r="N178" s="18"/>
      <c r="O178" s="18"/>
      <c r="P178" s="18"/>
      <c r="Q178" s="171"/>
      <c r="R178" s="260"/>
      <c r="S178" s="172"/>
      <c r="T178" s="402"/>
      <c r="U178" s="173"/>
      <c r="V178" s="173"/>
      <c r="W178" s="173"/>
    </row>
    <row r="179" spans="1:23" ht="12.75">
      <c r="A179" s="20"/>
      <c r="B179" s="20"/>
      <c r="C179" s="20"/>
      <c r="D179" s="20"/>
      <c r="E179" s="20"/>
      <c r="F179" s="20"/>
      <c r="G179" s="20"/>
      <c r="H179" s="20"/>
      <c r="I179" s="20">
        <v>300</v>
      </c>
      <c r="J179" s="20" t="s">
        <v>187</v>
      </c>
      <c r="K179" s="20"/>
      <c r="L179" s="20"/>
      <c r="M179" s="21"/>
      <c r="N179" s="21"/>
      <c r="O179" s="21"/>
      <c r="P179" s="21"/>
      <c r="Q179" s="166"/>
      <c r="R179" s="261"/>
      <c r="S179" s="174"/>
      <c r="T179" s="373"/>
      <c r="U179" s="175"/>
      <c r="V179" s="175"/>
      <c r="W179" s="175"/>
    </row>
    <row r="180" spans="1:23" ht="12.75">
      <c r="A180" s="7" t="s">
        <v>396</v>
      </c>
      <c r="B180" s="7"/>
      <c r="C180" s="7"/>
      <c r="D180" s="7"/>
      <c r="E180" s="7"/>
      <c r="F180" s="7"/>
      <c r="G180" s="7"/>
      <c r="H180" s="7"/>
      <c r="I180" s="7"/>
      <c r="J180" s="127" t="s">
        <v>149</v>
      </c>
      <c r="K180" s="127" t="s">
        <v>148</v>
      </c>
      <c r="L180" s="127"/>
      <c r="M180" s="16"/>
      <c r="N180" s="16"/>
      <c r="O180" s="16"/>
      <c r="P180" s="16"/>
      <c r="Q180" s="152"/>
      <c r="R180" s="254"/>
      <c r="S180" s="151"/>
      <c r="T180" s="388"/>
      <c r="U180" s="153"/>
      <c r="V180" s="153"/>
      <c r="W180" s="153"/>
    </row>
    <row r="181" spans="1:23" ht="12.75">
      <c r="A181" s="8" t="s">
        <v>423</v>
      </c>
      <c r="B181" s="8"/>
      <c r="C181" s="8"/>
      <c r="D181" s="8"/>
      <c r="E181" s="8"/>
      <c r="F181" s="8"/>
      <c r="G181" s="8"/>
      <c r="H181" s="8"/>
      <c r="I181" s="8">
        <v>321</v>
      </c>
      <c r="J181" s="8" t="s">
        <v>136</v>
      </c>
      <c r="K181" s="8" t="s">
        <v>150</v>
      </c>
      <c r="L181" s="8"/>
      <c r="M181" s="17"/>
      <c r="N181" s="17"/>
      <c r="O181" s="17"/>
      <c r="P181" s="17"/>
      <c r="Q181" s="146"/>
      <c r="R181" s="252"/>
      <c r="S181" s="145"/>
      <c r="T181" s="386"/>
      <c r="U181" s="147"/>
      <c r="V181" s="147"/>
      <c r="W181" s="147"/>
    </row>
    <row r="182" spans="1:23" ht="12.75">
      <c r="A182" s="61" t="s">
        <v>423</v>
      </c>
      <c r="I182" s="1">
        <v>321</v>
      </c>
      <c r="J182" s="68">
        <v>3</v>
      </c>
      <c r="K182" s="68" t="s">
        <v>7</v>
      </c>
      <c r="L182" s="68"/>
      <c r="M182" s="82">
        <f aca="true" t="shared" si="56" ref="M182:S183">M183</f>
        <v>94000</v>
      </c>
      <c r="N182" s="81">
        <f t="shared" si="56"/>
        <v>85000</v>
      </c>
      <c r="O182" s="81">
        <f t="shared" si="56"/>
        <v>90000</v>
      </c>
      <c r="P182" s="81">
        <f t="shared" si="56"/>
        <v>90000</v>
      </c>
      <c r="Q182" s="130">
        <f t="shared" si="56"/>
        <v>120000</v>
      </c>
      <c r="R182" s="105">
        <f t="shared" si="56"/>
        <v>90000</v>
      </c>
      <c r="S182" s="131">
        <f t="shared" si="56"/>
        <v>0</v>
      </c>
      <c r="T182" s="393">
        <f>S182/R182</f>
        <v>0</v>
      </c>
      <c r="U182" s="132">
        <f aca="true" t="shared" si="57" ref="U182:W184">P182/O182*100</f>
        <v>100</v>
      </c>
      <c r="V182" s="132">
        <f t="shared" si="57"/>
        <v>133.33333333333331</v>
      </c>
      <c r="W182" s="132">
        <f t="shared" si="57"/>
        <v>75</v>
      </c>
    </row>
    <row r="183" spans="1:23" ht="12.75">
      <c r="A183" s="61" t="s">
        <v>423</v>
      </c>
      <c r="I183" s="1">
        <v>321</v>
      </c>
      <c r="J183" s="24">
        <v>38</v>
      </c>
      <c r="K183" s="24" t="s">
        <v>49</v>
      </c>
      <c r="L183" s="24"/>
      <c r="M183" s="25">
        <f t="shared" si="56"/>
        <v>94000</v>
      </c>
      <c r="N183" s="29">
        <f t="shared" si="56"/>
        <v>85000</v>
      </c>
      <c r="O183" s="29">
        <f t="shared" si="56"/>
        <v>90000</v>
      </c>
      <c r="P183" s="29">
        <f t="shared" si="56"/>
        <v>90000</v>
      </c>
      <c r="Q183" s="134">
        <f t="shared" si="56"/>
        <v>120000</v>
      </c>
      <c r="R183" s="105">
        <f t="shared" si="56"/>
        <v>90000</v>
      </c>
      <c r="S183" s="133">
        <f t="shared" si="56"/>
        <v>0</v>
      </c>
      <c r="T183" s="394">
        <f>S183/R183</f>
        <v>0</v>
      </c>
      <c r="U183" s="132">
        <f t="shared" si="57"/>
        <v>100</v>
      </c>
      <c r="V183" s="132">
        <f t="shared" si="57"/>
        <v>133.33333333333331</v>
      </c>
      <c r="W183" s="132">
        <f t="shared" si="57"/>
        <v>75</v>
      </c>
    </row>
    <row r="184" spans="1:23" ht="13.5" thickBot="1">
      <c r="A184" s="61" t="s">
        <v>423</v>
      </c>
      <c r="B184" s="1">
        <v>1</v>
      </c>
      <c r="C184" s="1">
        <v>2</v>
      </c>
      <c r="E184" s="1">
        <v>4</v>
      </c>
      <c r="I184" s="1">
        <v>321</v>
      </c>
      <c r="J184" s="24">
        <v>3811</v>
      </c>
      <c r="K184" s="24" t="s">
        <v>237</v>
      </c>
      <c r="L184" s="24"/>
      <c r="M184" s="25">
        <v>94000</v>
      </c>
      <c r="N184" s="29">
        <v>85000</v>
      </c>
      <c r="O184" s="29">
        <v>90000</v>
      </c>
      <c r="P184" s="29">
        <v>90000</v>
      </c>
      <c r="Q184" s="134">
        <v>120000</v>
      </c>
      <c r="R184" s="105">
        <v>90000</v>
      </c>
      <c r="S184" s="133">
        <v>0</v>
      </c>
      <c r="T184" s="394">
        <f>S184/R184</f>
        <v>0</v>
      </c>
      <c r="U184" s="132">
        <f t="shared" si="57"/>
        <v>100</v>
      </c>
      <c r="V184" s="132">
        <f t="shared" si="57"/>
        <v>133.33333333333331</v>
      </c>
      <c r="W184" s="132">
        <f t="shared" si="57"/>
        <v>75</v>
      </c>
    </row>
    <row r="185" spans="10:23" ht="12.75">
      <c r="J185" s="182"/>
      <c r="K185" s="182" t="s">
        <v>318</v>
      </c>
      <c r="L185" s="182"/>
      <c r="M185" s="183">
        <f aca="true" t="shared" si="58" ref="M185:R185">M182</f>
        <v>94000</v>
      </c>
      <c r="N185" s="183">
        <f>N182</f>
        <v>85000</v>
      </c>
      <c r="O185" s="183">
        <f t="shared" si="58"/>
        <v>90000</v>
      </c>
      <c r="P185" s="183">
        <f t="shared" si="58"/>
        <v>90000</v>
      </c>
      <c r="Q185" s="184">
        <f>Q182</f>
        <v>120000</v>
      </c>
      <c r="R185" s="263">
        <f t="shared" si="58"/>
        <v>90000</v>
      </c>
      <c r="S185" s="184">
        <f>S182</f>
        <v>0</v>
      </c>
      <c r="T185" s="396">
        <f>S185/R185</f>
        <v>0</v>
      </c>
      <c r="U185" s="185"/>
      <c r="V185" s="185"/>
      <c r="W185" s="185"/>
    </row>
    <row r="186" spans="10:23" ht="12.75">
      <c r="J186" s="32"/>
      <c r="K186" s="32"/>
      <c r="L186" s="32"/>
      <c r="M186" s="33"/>
      <c r="N186" s="95"/>
      <c r="O186" s="33"/>
      <c r="P186" s="36"/>
      <c r="Q186" s="208"/>
      <c r="R186" s="264"/>
      <c r="S186" s="143"/>
      <c r="T186" s="375"/>
      <c r="U186" s="209"/>
      <c r="V186" s="209"/>
      <c r="W186" s="209"/>
    </row>
    <row r="187" spans="1:23" ht="12.75">
      <c r="A187" s="8" t="s">
        <v>424</v>
      </c>
      <c r="B187" s="8"/>
      <c r="C187" s="8"/>
      <c r="D187" s="8"/>
      <c r="E187" s="8"/>
      <c r="F187" s="8"/>
      <c r="G187" s="8"/>
      <c r="H187" s="8"/>
      <c r="I187" s="8">
        <v>321</v>
      </c>
      <c r="J187" s="8" t="s">
        <v>136</v>
      </c>
      <c r="K187" s="8" t="s">
        <v>151</v>
      </c>
      <c r="L187" s="8"/>
      <c r="M187" s="17"/>
      <c r="N187" s="210"/>
      <c r="O187" s="17"/>
      <c r="P187" s="17"/>
      <c r="Q187" s="146"/>
      <c r="R187" s="252"/>
      <c r="S187" s="146"/>
      <c r="T187" s="381"/>
      <c r="U187" s="147"/>
      <c r="V187" s="147"/>
      <c r="W187" s="147"/>
    </row>
    <row r="188" spans="1:23" ht="12.75">
      <c r="A188" s="61" t="s">
        <v>424</v>
      </c>
      <c r="I188" s="1">
        <v>321</v>
      </c>
      <c r="J188" s="68">
        <v>3</v>
      </c>
      <c r="K188" s="68" t="s">
        <v>7</v>
      </c>
      <c r="L188" s="68"/>
      <c r="M188" s="82">
        <f>M189</f>
        <v>0</v>
      </c>
      <c r="N188" s="81">
        <f>N189+N193</f>
        <v>3000</v>
      </c>
      <c r="O188" s="82">
        <f>O189+O193</f>
        <v>20000</v>
      </c>
      <c r="P188" s="81">
        <f>P189</f>
        <v>39500</v>
      </c>
      <c r="Q188" s="130">
        <f>Q189</f>
        <v>10000</v>
      </c>
      <c r="R188" s="105">
        <f>R189+R193</f>
        <v>43500</v>
      </c>
      <c r="S188" s="131">
        <f>S189+S193</f>
        <v>20000</v>
      </c>
      <c r="T188" s="393">
        <f aca="true" t="shared" si="59" ref="T188:T195">S188/R188</f>
        <v>0.45977011494252873</v>
      </c>
      <c r="U188" s="132">
        <f aca="true" t="shared" si="60" ref="U188:W192">P188/O188*100</f>
        <v>197.5</v>
      </c>
      <c r="V188" s="132">
        <f t="shared" si="60"/>
        <v>25.31645569620253</v>
      </c>
      <c r="W188" s="132">
        <f t="shared" si="60"/>
        <v>434.99999999999994</v>
      </c>
    </row>
    <row r="189" spans="1:23" ht="12.75">
      <c r="A189" s="61" t="s">
        <v>424</v>
      </c>
      <c r="I189" s="1">
        <v>321</v>
      </c>
      <c r="J189" s="24">
        <v>32</v>
      </c>
      <c r="K189" s="31" t="s">
        <v>38</v>
      </c>
      <c r="L189" s="30"/>
      <c r="M189" s="25">
        <f>M190+M191</f>
        <v>0</v>
      </c>
      <c r="N189" s="29">
        <f>N190+N191</f>
        <v>0</v>
      </c>
      <c r="O189" s="25">
        <f>O190+O191</f>
        <v>20000</v>
      </c>
      <c r="P189" s="29">
        <f>P190+P191+P193</f>
        <v>39500</v>
      </c>
      <c r="Q189" s="134">
        <f>Q190+Q191+Q192</f>
        <v>10000</v>
      </c>
      <c r="R189" s="105">
        <f>R190+R191</f>
        <v>36500</v>
      </c>
      <c r="S189" s="81">
        <f>S190+S191</f>
        <v>20000</v>
      </c>
      <c r="T189" s="394">
        <f t="shared" si="59"/>
        <v>0.547945205479452</v>
      </c>
      <c r="U189" s="132">
        <f t="shared" si="60"/>
        <v>197.5</v>
      </c>
      <c r="V189" s="132">
        <f t="shared" si="60"/>
        <v>25.31645569620253</v>
      </c>
      <c r="W189" s="132">
        <f t="shared" si="60"/>
        <v>365</v>
      </c>
    </row>
    <row r="190" spans="1:23" ht="12.75">
      <c r="A190" s="61" t="s">
        <v>424</v>
      </c>
      <c r="C190" s="1">
        <v>2</v>
      </c>
      <c r="D190" s="1">
        <v>3</v>
      </c>
      <c r="E190" s="1">
        <v>4</v>
      </c>
      <c r="I190" s="1">
        <v>321</v>
      </c>
      <c r="J190" s="24">
        <v>3237</v>
      </c>
      <c r="K190" s="24" t="s">
        <v>238</v>
      </c>
      <c r="L190" s="24"/>
      <c r="M190" s="25">
        <v>0</v>
      </c>
      <c r="N190" s="29">
        <v>0</v>
      </c>
      <c r="O190" s="25">
        <v>20000</v>
      </c>
      <c r="P190" s="29">
        <v>20000</v>
      </c>
      <c r="Q190" s="134">
        <v>0</v>
      </c>
      <c r="R190" s="105">
        <v>20000</v>
      </c>
      <c r="S190" s="133">
        <v>20000</v>
      </c>
      <c r="T190" s="394">
        <f t="shared" si="59"/>
        <v>1</v>
      </c>
      <c r="U190" s="132">
        <f t="shared" si="60"/>
        <v>100</v>
      </c>
      <c r="V190" s="132">
        <f t="shared" si="60"/>
        <v>0</v>
      </c>
      <c r="W190" s="132" t="e">
        <f t="shared" si="60"/>
        <v>#DIV/0!</v>
      </c>
    </row>
    <row r="191" spans="1:23" ht="12.75">
      <c r="A191" s="61" t="s">
        <v>424</v>
      </c>
      <c r="C191" s="1">
        <v>2</v>
      </c>
      <c r="D191" s="1">
        <v>3</v>
      </c>
      <c r="E191" s="1">
        <v>4</v>
      </c>
      <c r="I191" s="1">
        <v>321</v>
      </c>
      <c r="J191" s="24">
        <v>3237</v>
      </c>
      <c r="K191" s="24" t="s">
        <v>491</v>
      </c>
      <c r="L191" s="24"/>
      <c r="M191" s="25">
        <v>0</v>
      </c>
      <c r="N191" s="29">
        <v>0</v>
      </c>
      <c r="O191" s="25">
        <v>0</v>
      </c>
      <c r="P191" s="29">
        <v>16500</v>
      </c>
      <c r="Q191" s="134">
        <v>0</v>
      </c>
      <c r="R191" s="105">
        <v>16500</v>
      </c>
      <c r="S191" s="133">
        <v>0</v>
      </c>
      <c r="T191" s="394">
        <f t="shared" si="59"/>
        <v>0</v>
      </c>
      <c r="U191" s="132" t="e">
        <f t="shared" si="60"/>
        <v>#DIV/0!</v>
      </c>
      <c r="V191" s="132">
        <f t="shared" si="60"/>
        <v>0</v>
      </c>
      <c r="W191" s="132" t="e">
        <f t="shared" si="60"/>
        <v>#DIV/0!</v>
      </c>
    </row>
    <row r="192" spans="1:23" ht="12.75">
      <c r="A192" s="61" t="s">
        <v>424</v>
      </c>
      <c r="C192" s="1">
        <v>2</v>
      </c>
      <c r="D192" s="1">
        <v>3</v>
      </c>
      <c r="E192" s="1">
        <v>4</v>
      </c>
      <c r="I192" s="1">
        <v>321</v>
      </c>
      <c r="J192" s="56">
        <v>3237</v>
      </c>
      <c r="K192" s="24" t="s">
        <v>354</v>
      </c>
      <c r="L192" s="56"/>
      <c r="M192" s="57">
        <v>0</v>
      </c>
      <c r="N192" s="59">
        <v>0</v>
      </c>
      <c r="O192" s="57">
        <v>0</v>
      </c>
      <c r="P192" s="59">
        <v>0</v>
      </c>
      <c r="Q192" s="134">
        <v>10000</v>
      </c>
      <c r="R192" s="265">
        <v>0</v>
      </c>
      <c r="S192" s="133">
        <v>0</v>
      </c>
      <c r="T192" s="394" t="e">
        <f t="shared" si="59"/>
        <v>#DIV/0!</v>
      </c>
      <c r="U192" s="132" t="e">
        <f t="shared" si="60"/>
        <v>#DIV/0!</v>
      </c>
      <c r="V192" s="132" t="e">
        <f t="shared" si="60"/>
        <v>#DIV/0!</v>
      </c>
      <c r="W192" s="132">
        <f t="shared" si="60"/>
        <v>0</v>
      </c>
    </row>
    <row r="193" spans="1:23" ht="12.75">
      <c r="A193" s="61" t="s">
        <v>424</v>
      </c>
      <c r="C193" s="1">
        <v>2</v>
      </c>
      <c r="D193" s="1">
        <v>3</v>
      </c>
      <c r="E193" s="1">
        <v>4</v>
      </c>
      <c r="J193" s="56">
        <v>381</v>
      </c>
      <c r="K193" s="31" t="s">
        <v>50</v>
      </c>
      <c r="L193" s="62"/>
      <c r="M193" s="57"/>
      <c r="N193" s="59">
        <f>N194</f>
        <v>3000</v>
      </c>
      <c r="O193" s="57">
        <f>O194</f>
        <v>0</v>
      </c>
      <c r="P193" s="59">
        <f>P194</f>
        <v>3000</v>
      </c>
      <c r="Q193" s="193">
        <v>0</v>
      </c>
      <c r="R193" s="265">
        <f>R194</f>
        <v>7000</v>
      </c>
      <c r="S193" s="192">
        <f>S194</f>
        <v>0</v>
      </c>
      <c r="T193" s="403">
        <f t="shared" si="59"/>
        <v>0</v>
      </c>
      <c r="U193" s="137"/>
      <c r="V193" s="137"/>
      <c r="W193" s="137"/>
    </row>
    <row r="194" spans="1:23" ht="13.5" thickBot="1">
      <c r="A194" s="61" t="s">
        <v>424</v>
      </c>
      <c r="C194" s="1">
        <v>2</v>
      </c>
      <c r="D194" s="1">
        <v>3</v>
      </c>
      <c r="E194" s="1">
        <v>4</v>
      </c>
      <c r="J194" s="56">
        <v>3811</v>
      </c>
      <c r="K194" s="56" t="s">
        <v>471</v>
      </c>
      <c r="L194" s="56"/>
      <c r="M194" s="57"/>
      <c r="N194" s="59">
        <v>3000</v>
      </c>
      <c r="O194" s="57">
        <v>0</v>
      </c>
      <c r="P194" s="59">
        <v>3000</v>
      </c>
      <c r="Q194" s="193">
        <v>0</v>
      </c>
      <c r="R194" s="265">
        <v>7000</v>
      </c>
      <c r="S194" s="192">
        <v>0</v>
      </c>
      <c r="T194" s="403">
        <f t="shared" si="59"/>
        <v>0</v>
      </c>
      <c r="U194" s="137"/>
      <c r="V194" s="137"/>
      <c r="W194" s="137"/>
    </row>
    <row r="195" spans="10:23" ht="12.75">
      <c r="J195" s="182"/>
      <c r="K195" s="182" t="s">
        <v>318</v>
      </c>
      <c r="L195" s="182"/>
      <c r="M195" s="183">
        <f aca="true" t="shared" si="61" ref="M195:R195">M188</f>
        <v>0</v>
      </c>
      <c r="N195" s="183">
        <f t="shared" si="61"/>
        <v>3000</v>
      </c>
      <c r="O195" s="183">
        <f t="shared" si="61"/>
        <v>20000</v>
      </c>
      <c r="P195" s="183">
        <f t="shared" si="61"/>
        <v>39500</v>
      </c>
      <c r="Q195" s="184">
        <f t="shared" si="61"/>
        <v>10000</v>
      </c>
      <c r="R195" s="263">
        <f t="shared" si="61"/>
        <v>43500</v>
      </c>
      <c r="S195" s="184">
        <f>S188</f>
        <v>20000</v>
      </c>
      <c r="T195" s="396">
        <f t="shared" si="59"/>
        <v>0.45977011494252873</v>
      </c>
      <c r="U195" s="185"/>
      <c r="V195" s="185"/>
      <c r="W195" s="185"/>
    </row>
    <row r="196" spans="10:23" ht="12.75" hidden="1">
      <c r="J196" s="32"/>
      <c r="K196" s="32"/>
      <c r="L196" s="32"/>
      <c r="M196" s="33"/>
      <c r="N196" s="95"/>
      <c r="O196" s="33"/>
      <c r="P196" s="36"/>
      <c r="Q196" s="208"/>
      <c r="R196" s="264"/>
      <c r="S196" s="143"/>
      <c r="T196" s="375"/>
      <c r="U196" s="209"/>
      <c r="V196" s="209"/>
      <c r="W196" s="209"/>
    </row>
    <row r="197" spans="1:23" ht="12.75" hidden="1">
      <c r="A197" s="8"/>
      <c r="B197" s="8"/>
      <c r="C197" s="8"/>
      <c r="D197" s="8"/>
      <c r="E197" s="8"/>
      <c r="F197" s="8"/>
      <c r="G197" s="8"/>
      <c r="H197" s="8"/>
      <c r="I197" s="8">
        <v>321</v>
      </c>
      <c r="J197" s="8" t="s">
        <v>153</v>
      </c>
      <c r="K197" s="8" t="s">
        <v>152</v>
      </c>
      <c r="L197" s="8"/>
      <c r="M197" s="17"/>
      <c r="N197" s="211"/>
      <c r="O197" s="17"/>
      <c r="P197" s="21"/>
      <c r="Q197" s="146"/>
      <c r="R197" s="252"/>
      <c r="S197" s="166"/>
      <c r="U197" s="147"/>
      <c r="V197" s="147"/>
      <c r="W197" s="147"/>
    </row>
    <row r="198" spans="10:23" ht="12.75" hidden="1">
      <c r="J198" s="68">
        <v>3</v>
      </c>
      <c r="K198" s="68" t="s">
        <v>7</v>
      </c>
      <c r="L198" s="68"/>
      <c r="M198" s="82">
        <f aca="true" t="shared" si="62" ref="M198:T199">M199</f>
        <v>0</v>
      </c>
      <c r="N198" s="177">
        <f t="shared" si="62"/>
        <v>0</v>
      </c>
      <c r="O198" s="82">
        <f t="shared" si="62"/>
        <v>0</v>
      </c>
      <c r="P198" s="81">
        <f t="shared" si="62"/>
        <v>0</v>
      </c>
      <c r="Q198" s="134">
        <f t="shared" si="62"/>
        <v>0</v>
      </c>
      <c r="R198" s="106">
        <f t="shared" si="62"/>
        <v>0</v>
      </c>
      <c r="S198" s="133">
        <f t="shared" si="62"/>
        <v>0</v>
      </c>
      <c r="T198" s="394">
        <f t="shared" si="62"/>
        <v>0</v>
      </c>
      <c r="U198" s="132" t="e">
        <f aca="true" t="shared" si="63" ref="U198:W200">P198/O198</f>
        <v>#DIV/0!</v>
      </c>
      <c r="V198" s="132" t="e">
        <f t="shared" si="63"/>
        <v>#DIV/0!</v>
      </c>
      <c r="W198" s="132" t="e">
        <f t="shared" si="63"/>
        <v>#DIV/0!</v>
      </c>
    </row>
    <row r="199" spans="10:23" ht="12.75" hidden="1">
      <c r="J199" s="27">
        <v>38</v>
      </c>
      <c r="K199" s="27" t="s">
        <v>49</v>
      </c>
      <c r="L199" s="27"/>
      <c r="M199" s="25">
        <f t="shared" si="62"/>
        <v>0</v>
      </c>
      <c r="N199" s="212">
        <f t="shared" si="62"/>
        <v>0</v>
      </c>
      <c r="O199" s="25">
        <f t="shared" si="62"/>
        <v>0</v>
      </c>
      <c r="P199" s="29">
        <f t="shared" si="62"/>
        <v>0</v>
      </c>
      <c r="Q199" s="134">
        <f t="shared" si="62"/>
        <v>0</v>
      </c>
      <c r="R199" s="106">
        <f t="shared" si="62"/>
        <v>0</v>
      </c>
      <c r="S199" s="133">
        <f t="shared" si="62"/>
        <v>0</v>
      </c>
      <c r="T199" s="394">
        <f t="shared" si="62"/>
        <v>0</v>
      </c>
      <c r="U199" s="132" t="e">
        <f t="shared" si="63"/>
        <v>#DIV/0!</v>
      </c>
      <c r="V199" s="132" t="e">
        <f t="shared" si="63"/>
        <v>#DIV/0!</v>
      </c>
      <c r="W199" s="132" t="e">
        <f t="shared" si="63"/>
        <v>#DIV/0!</v>
      </c>
    </row>
    <row r="200" spans="10:23" ht="13.5" hidden="1" thickBot="1">
      <c r="J200" s="24">
        <v>3821</v>
      </c>
      <c r="K200" s="24" t="s">
        <v>239</v>
      </c>
      <c r="L200" s="24"/>
      <c r="M200" s="25">
        <v>0</v>
      </c>
      <c r="N200" s="212">
        <v>0</v>
      </c>
      <c r="O200" s="25">
        <v>0</v>
      </c>
      <c r="P200" s="29">
        <v>0</v>
      </c>
      <c r="Q200" s="134">
        <v>0</v>
      </c>
      <c r="R200" s="106">
        <v>0</v>
      </c>
      <c r="S200" s="133">
        <v>0</v>
      </c>
      <c r="T200" s="394">
        <v>0</v>
      </c>
      <c r="U200" s="132" t="e">
        <f t="shared" si="63"/>
        <v>#DIV/0!</v>
      </c>
      <c r="V200" s="132" t="e">
        <f t="shared" si="63"/>
        <v>#DIV/0!</v>
      </c>
      <c r="W200" s="132" t="e">
        <f t="shared" si="63"/>
        <v>#DIV/0!</v>
      </c>
    </row>
    <row r="201" spans="10:23" ht="13.5" hidden="1" thickBot="1">
      <c r="J201" s="182"/>
      <c r="K201" s="182" t="s">
        <v>318</v>
      </c>
      <c r="L201" s="182"/>
      <c r="M201" s="183">
        <f aca="true" t="shared" si="64" ref="M201:R201">M198</f>
        <v>0</v>
      </c>
      <c r="N201" s="213">
        <f>N198</f>
        <v>0</v>
      </c>
      <c r="O201" s="183">
        <f t="shared" si="64"/>
        <v>0</v>
      </c>
      <c r="P201" s="205">
        <f t="shared" si="64"/>
        <v>0</v>
      </c>
      <c r="Q201" s="184">
        <f>Q198</f>
        <v>0</v>
      </c>
      <c r="R201" s="263">
        <f t="shared" si="64"/>
        <v>0</v>
      </c>
      <c r="S201" s="204">
        <f>S198</f>
        <v>0</v>
      </c>
      <c r="T201" s="398">
        <f>T198</f>
        <v>0</v>
      </c>
      <c r="U201" s="185"/>
      <c r="V201" s="185"/>
      <c r="W201" s="185"/>
    </row>
    <row r="202" spans="10:23" ht="13.5" hidden="1" thickBot="1">
      <c r="J202" s="158"/>
      <c r="K202" s="158" t="s">
        <v>323</v>
      </c>
      <c r="L202" s="158"/>
      <c r="M202" s="159">
        <f aca="true" t="shared" si="65" ref="M202:S202">M185+M195+M201</f>
        <v>94000</v>
      </c>
      <c r="N202" s="159">
        <f t="shared" si="65"/>
        <v>88000</v>
      </c>
      <c r="O202" s="159">
        <f t="shared" si="65"/>
        <v>110000</v>
      </c>
      <c r="P202" s="159">
        <f t="shared" si="65"/>
        <v>129500</v>
      </c>
      <c r="Q202" s="160">
        <f t="shared" si="65"/>
        <v>130000</v>
      </c>
      <c r="R202" s="256">
        <f t="shared" si="65"/>
        <v>133500</v>
      </c>
      <c r="S202" s="160">
        <f t="shared" si="65"/>
        <v>20000</v>
      </c>
      <c r="T202" s="401">
        <f>S202/R202</f>
        <v>0.149812734082397</v>
      </c>
      <c r="U202" s="161"/>
      <c r="V202" s="161"/>
      <c r="W202" s="161"/>
    </row>
    <row r="203" spans="10:23" ht="12.75">
      <c r="J203" s="32"/>
      <c r="K203" s="32"/>
      <c r="L203" s="32"/>
      <c r="M203" s="33"/>
      <c r="N203" s="95"/>
      <c r="O203" s="33"/>
      <c r="P203" s="36"/>
      <c r="Q203" s="208"/>
      <c r="R203" s="264"/>
      <c r="S203" s="143"/>
      <c r="T203" s="375"/>
      <c r="U203" s="209"/>
      <c r="V203" s="209"/>
      <c r="W203" s="209"/>
    </row>
    <row r="204" spans="1:23" ht="12.75">
      <c r="A204" s="20"/>
      <c r="B204" s="20"/>
      <c r="C204" s="20"/>
      <c r="D204" s="20"/>
      <c r="E204" s="20"/>
      <c r="F204" s="20"/>
      <c r="G204" s="20"/>
      <c r="H204" s="20"/>
      <c r="I204" s="20"/>
      <c r="J204" s="125" t="s">
        <v>283</v>
      </c>
      <c r="K204" s="125" t="s">
        <v>282</v>
      </c>
      <c r="L204" s="125"/>
      <c r="M204" s="18"/>
      <c r="N204" s="214"/>
      <c r="O204" s="18"/>
      <c r="P204" s="18"/>
      <c r="Q204" s="171"/>
      <c r="R204" s="260"/>
      <c r="S204" s="172"/>
      <c r="T204" s="402"/>
      <c r="U204" s="173"/>
      <c r="V204" s="173"/>
      <c r="W204" s="173"/>
    </row>
    <row r="205" spans="1:23" ht="12.75">
      <c r="A205" s="20"/>
      <c r="B205" s="20"/>
      <c r="C205" s="20"/>
      <c r="D205" s="20"/>
      <c r="E205" s="20"/>
      <c r="F205" s="20"/>
      <c r="G205" s="20"/>
      <c r="H205" s="20"/>
      <c r="I205" s="20">
        <v>400</v>
      </c>
      <c r="J205" s="20" t="s">
        <v>201</v>
      </c>
      <c r="K205" s="20" t="s">
        <v>203</v>
      </c>
      <c r="L205" s="20"/>
      <c r="M205" s="21"/>
      <c r="N205" s="211"/>
      <c r="O205" s="21"/>
      <c r="P205" s="21"/>
      <c r="Q205" s="166"/>
      <c r="R205" s="261"/>
      <c r="S205" s="174"/>
      <c r="T205" s="373"/>
      <c r="U205" s="175"/>
      <c r="V205" s="175"/>
      <c r="W205" s="175"/>
    </row>
    <row r="206" spans="1:23" ht="12.75">
      <c r="A206" s="7" t="s">
        <v>397</v>
      </c>
      <c r="B206" s="7"/>
      <c r="C206" s="7"/>
      <c r="D206" s="7"/>
      <c r="E206" s="7"/>
      <c r="F206" s="7"/>
      <c r="G206" s="7"/>
      <c r="H206" s="7"/>
      <c r="I206" s="7"/>
      <c r="J206" s="127" t="s">
        <v>155</v>
      </c>
      <c r="K206" s="127" t="s">
        <v>154</v>
      </c>
      <c r="L206" s="127"/>
      <c r="M206" s="16"/>
      <c r="N206" s="215"/>
      <c r="O206" s="16"/>
      <c r="P206" s="16"/>
      <c r="Q206" s="152"/>
      <c r="R206" s="254"/>
      <c r="S206" s="151"/>
      <c r="T206" s="388"/>
      <c r="U206" s="153"/>
      <c r="V206" s="153"/>
      <c r="W206" s="153"/>
    </row>
    <row r="207" spans="1:23" ht="12.75">
      <c r="A207" s="8" t="s">
        <v>425</v>
      </c>
      <c r="B207" s="8"/>
      <c r="C207" s="8"/>
      <c r="D207" s="8"/>
      <c r="E207" s="8"/>
      <c r="F207" s="8"/>
      <c r="G207" s="8"/>
      <c r="H207" s="8"/>
      <c r="I207" s="8">
        <v>451</v>
      </c>
      <c r="J207" s="8" t="s">
        <v>157</v>
      </c>
      <c r="K207" s="8" t="s">
        <v>156</v>
      </c>
      <c r="L207" s="8"/>
      <c r="M207" s="17"/>
      <c r="N207" s="210"/>
      <c r="O207" s="17"/>
      <c r="P207" s="17"/>
      <c r="Q207" s="146"/>
      <c r="R207" s="252"/>
      <c r="S207" s="145"/>
      <c r="T207" s="386"/>
      <c r="U207" s="147"/>
      <c r="V207" s="147"/>
      <c r="W207" s="147"/>
    </row>
    <row r="208" spans="1:23" ht="12.75">
      <c r="A208" s="61" t="s">
        <v>425</v>
      </c>
      <c r="I208" s="1">
        <v>451</v>
      </c>
      <c r="J208" s="68">
        <v>3</v>
      </c>
      <c r="K208" s="68" t="s">
        <v>7</v>
      </c>
      <c r="L208" s="68"/>
      <c r="M208" s="82">
        <f aca="true" t="shared" si="66" ref="M208:S209">M209</f>
        <v>464686</v>
      </c>
      <c r="N208" s="81">
        <f t="shared" si="66"/>
        <v>100550</v>
      </c>
      <c r="O208" s="81">
        <f t="shared" si="66"/>
        <v>100000</v>
      </c>
      <c r="P208" s="81">
        <f t="shared" si="66"/>
        <v>100000</v>
      </c>
      <c r="Q208" s="130">
        <f t="shared" si="66"/>
        <v>200000</v>
      </c>
      <c r="R208" s="105">
        <f t="shared" si="66"/>
        <v>80000</v>
      </c>
      <c r="S208" s="131">
        <f t="shared" si="66"/>
        <v>147546</v>
      </c>
      <c r="T208" s="393">
        <f>S208/R208</f>
        <v>1.844325</v>
      </c>
      <c r="U208" s="132">
        <f aca="true" t="shared" si="67" ref="U208:W210">P208/O208*100</f>
        <v>100</v>
      </c>
      <c r="V208" s="132">
        <f t="shared" si="67"/>
        <v>200</v>
      </c>
      <c r="W208" s="132">
        <f t="shared" si="67"/>
        <v>40</v>
      </c>
    </row>
    <row r="209" spans="1:23" ht="12.75">
      <c r="A209" s="61" t="s">
        <v>425</v>
      </c>
      <c r="I209" s="1">
        <v>451</v>
      </c>
      <c r="J209" s="24">
        <v>32</v>
      </c>
      <c r="K209" s="31" t="s">
        <v>38</v>
      </c>
      <c r="L209" s="30"/>
      <c r="M209" s="25">
        <f t="shared" si="66"/>
        <v>464686</v>
      </c>
      <c r="N209" s="29">
        <f t="shared" si="66"/>
        <v>100550</v>
      </c>
      <c r="O209" s="29">
        <f t="shared" si="66"/>
        <v>100000</v>
      </c>
      <c r="P209" s="29">
        <f t="shared" si="66"/>
        <v>100000</v>
      </c>
      <c r="Q209" s="134">
        <f t="shared" si="66"/>
        <v>200000</v>
      </c>
      <c r="R209" s="105">
        <f t="shared" si="66"/>
        <v>80000</v>
      </c>
      <c r="S209" s="133">
        <f t="shared" si="66"/>
        <v>147546</v>
      </c>
      <c r="T209" s="394">
        <f>S209/R209</f>
        <v>1.844325</v>
      </c>
      <c r="U209" s="132">
        <f t="shared" si="67"/>
        <v>100</v>
      </c>
      <c r="V209" s="132">
        <f t="shared" si="67"/>
        <v>200</v>
      </c>
      <c r="W209" s="132">
        <f t="shared" si="67"/>
        <v>40</v>
      </c>
    </row>
    <row r="210" spans="1:23" ht="13.5" thickBot="1">
      <c r="A210" s="61" t="s">
        <v>425</v>
      </c>
      <c r="C210" s="1">
        <v>2</v>
      </c>
      <c r="D210" s="1">
        <v>3</v>
      </c>
      <c r="E210" s="1">
        <v>4</v>
      </c>
      <c r="I210" s="1">
        <v>451</v>
      </c>
      <c r="J210" s="24">
        <v>3232</v>
      </c>
      <c r="K210" s="24" t="s">
        <v>386</v>
      </c>
      <c r="L210" s="24"/>
      <c r="M210" s="25">
        <v>464686</v>
      </c>
      <c r="N210" s="29">
        <v>100550</v>
      </c>
      <c r="O210" s="29">
        <v>100000</v>
      </c>
      <c r="P210" s="29">
        <v>100000</v>
      </c>
      <c r="Q210" s="134">
        <v>200000</v>
      </c>
      <c r="R210" s="105">
        <v>80000</v>
      </c>
      <c r="S210" s="133">
        <v>147546</v>
      </c>
      <c r="T210" s="394">
        <f>S210/R210</f>
        <v>1.844325</v>
      </c>
      <c r="U210" s="132">
        <f t="shared" si="67"/>
        <v>100</v>
      </c>
      <c r="V210" s="132">
        <f t="shared" si="67"/>
        <v>200</v>
      </c>
      <c r="W210" s="132">
        <f t="shared" si="67"/>
        <v>40</v>
      </c>
    </row>
    <row r="211" spans="10:23" ht="12.75">
      <c r="J211" s="182"/>
      <c r="K211" s="182" t="s">
        <v>318</v>
      </c>
      <c r="L211" s="182"/>
      <c r="M211" s="183">
        <f aca="true" t="shared" si="68" ref="M211:R211">M208</f>
        <v>464686</v>
      </c>
      <c r="N211" s="183">
        <f>N208</f>
        <v>100550</v>
      </c>
      <c r="O211" s="183">
        <f t="shared" si="68"/>
        <v>100000</v>
      </c>
      <c r="P211" s="183">
        <f t="shared" si="68"/>
        <v>100000</v>
      </c>
      <c r="Q211" s="184">
        <f>Q208</f>
        <v>200000</v>
      </c>
      <c r="R211" s="263">
        <f t="shared" si="68"/>
        <v>80000</v>
      </c>
      <c r="S211" s="184">
        <f>S208</f>
        <v>147546</v>
      </c>
      <c r="T211" s="396">
        <f>S211/R211</f>
        <v>1.844325</v>
      </c>
      <c r="U211" s="185"/>
      <c r="V211" s="185"/>
      <c r="W211" s="185"/>
    </row>
    <row r="212" spans="10:23" ht="12.75">
      <c r="J212" s="32"/>
      <c r="K212" s="32"/>
      <c r="L212" s="32"/>
      <c r="M212" s="33"/>
      <c r="N212" s="36"/>
      <c r="O212" s="33"/>
      <c r="P212" s="36"/>
      <c r="Q212" s="208"/>
      <c r="R212" s="264"/>
      <c r="S212" s="143"/>
      <c r="T212" s="375"/>
      <c r="U212" s="209"/>
      <c r="V212" s="209"/>
      <c r="W212" s="209"/>
    </row>
    <row r="213" spans="1:23" ht="12.75">
      <c r="A213" s="8" t="s">
        <v>426</v>
      </c>
      <c r="B213" s="8"/>
      <c r="C213" s="8"/>
      <c r="D213" s="8"/>
      <c r="E213" s="8"/>
      <c r="F213" s="8"/>
      <c r="G213" s="8"/>
      <c r="H213" s="8"/>
      <c r="I213" s="8">
        <v>560</v>
      </c>
      <c r="J213" s="8" t="s">
        <v>158</v>
      </c>
      <c r="K213" s="8" t="s">
        <v>377</v>
      </c>
      <c r="L213" s="8"/>
      <c r="M213" s="17"/>
      <c r="N213" s="17"/>
      <c r="O213" s="17"/>
      <c r="P213" s="17"/>
      <c r="Q213" s="146"/>
      <c r="R213" s="252"/>
      <c r="S213" s="145"/>
      <c r="T213" s="386"/>
      <c r="U213" s="147"/>
      <c r="V213" s="147"/>
      <c r="W213" s="147"/>
    </row>
    <row r="214" spans="1:23" ht="12.75">
      <c r="A214" s="61" t="s">
        <v>426</v>
      </c>
      <c r="I214" s="1">
        <v>560</v>
      </c>
      <c r="J214" s="68">
        <v>3</v>
      </c>
      <c r="K214" s="68" t="s">
        <v>7</v>
      </c>
      <c r="L214" s="68"/>
      <c r="M214" s="82">
        <f>M215</f>
        <v>0</v>
      </c>
      <c r="N214" s="81">
        <f aca="true" t="shared" si="69" ref="N214:S214">N215+N217</f>
        <v>210073</v>
      </c>
      <c r="O214" s="81">
        <f t="shared" si="69"/>
        <v>100000</v>
      </c>
      <c r="P214" s="81">
        <f t="shared" si="69"/>
        <v>45000</v>
      </c>
      <c r="Q214" s="81">
        <f t="shared" si="69"/>
        <v>150000</v>
      </c>
      <c r="R214" s="105">
        <f t="shared" si="69"/>
        <v>20000</v>
      </c>
      <c r="S214" s="81">
        <f t="shared" si="69"/>
        <v>0</v>
      </c>
      <c r="T214" s="393">
        <f aca="true" t="shared" si="70" ref="T214:T220">S214/R214</f>
        <v>0</v>
      </c>
      <c r="U214" s="132">
        <f aca="true" t="shared" si="71" ref="U214:W216">P214/O214*100</f>
        <v>45</v>
      </c>
      <c r="V214" s="132">
        <f t="shared" si="71"/>
        <v>333.33333333333337</v>
      </c>
      <c r="W214" s="132">
        <f t="shared" si="71"/>
        <v>13.333333333333334</v>
      </c>
    </row>
    <row r="215" spans="1:23" ht="12.75">
      <c r="A215" s="61" t="s">
        <v>426</v>
      </c>
      <c r="I215" s="1">
        <v>560</v>
      </c>
      <c r="J215" s="24">
        <v>32</v>
      </c>
      <c r="K215" s="31" t="s">
        <v>38</v>
      </c>
      <c r="L215" s="30"/>
      <c r="M215" s="25">
        <f>M216</f>
        <v>0</v>
      </c>
      <c r="N215" s="29">
        <f aca="true" t="shared" si="72" ref="N215:S215">N216</f>
        <v>210073</v>
      </c>
      <c r="O215" s="29">
        <f t="shared" si="72"/>
        <v>100000</v>
      </c>
      <c r="P215" s="29">
        <f t="shared" si="72"/>
        <v>45000</v>
      </c>
      <c r="Q215" s="134">
        <f t="shared" si="72"/>
        <v>150000</v>
      </c>
      <c r="R215" s="105">
        <f t="shared" si="72"/>
        <v>20000</v>
      </c>
      <c r="S215" s="133">
        <f t="shared" si="72"/>
        <v>0</v>
      </c>
      <c r="T215" s="394">
        <f t="shared" si="70"/>
        <v>0</v>
      </c>
      <c r="U215" s="132">
        <f t="shared" si="71"/>
        <v>45</v>
      </c>
      <c r="V215" s="132">
        <f t="shared" si="71"/>
        <v>333.33333333333337</v>
      </c>
      <c r="W215" s="132">
        <f t="shared" si="71"/>
        <v>13.333333333333334</v>
      </c>
    </row>
    <row r="216" spans="1:23" ht="12.75">
      <c r="A216" s="61" t="s">
        <v>426</v>
      </c>
      <c r="C216" s="1">
        <v>2</v>
      </c>
      <c r="D216" s="1">
        <v>3</v>
      </c>
      <c r="E216" s="1">
        <v>4</v>
      </c>
      <c r="I216" s="1">
        <v>560</v>
      </c>
      <c r="J216" s="24">
        <v>3232</v>
      </c>
      <c r="K216" s="24" t="s">
        <v>241</v>
      </c>
      <c r="L216" s="24"/>
      <c r="M216" s="25">
        <v>0</v>
      </c>
      <c r="N216" s="29">
        <v>210073</v>
      </c>
      <c r="O216" s="29">
        <v>100000</v>
      </c>
      <c r="P216" s="29">
        <v>45000</v>
      </c>
      <c r="Q216" s="134">
        <v>150000</v>
      </c>
      <c r="R216" s="105">
        <v>20000</v>
      </c>
      <c r="S216" s="133">
        <v>0</v>
      </c>
      <c r="T216" s="394">
        <f t="shared" si="70"/>
        <v>0</v>
      </c>
      <c r="U216" s="132">
        <f t="shared" si="71"/>
        <v>45</v>
      </c>
      <c r="V216" s="132">
        <f t="shared" si="71"/>
        <v>333.33333333333337</v>
      </c>
      <c r="W216" s="132">
        <f t="shared" si="71"/>
        <v>13.333333333333334</v>
      </c>
    </row>
    <row r="217" spans="1:23" ht="11.25">
      <c r="A217" s="61" t="s">
        <v>426</v>
      </c>
      <c r="I217" s="1">
        <v>560</v>
      </c>
      <c r="J217" s="56">
        <v>4</v>
      </c>
      <c r="K217" s="68" t="s">
        <v>95</v>
      </c>
      <c r="L217" s="56"/>
      <c r="M217" s="57"/>
      <c r="N217" s="59">
        <f>N218</f>
        <v>0</v>
      </c>
      <c r="O217" s="59">
        <f aca="true" t="shared" si="73" ref="O217:S218">O218</f>
        <v>0</v>
      </c>
      <c r="P217" s="59">
        <f t="shared" si="73"/>
        <v>0</v>
      </c>
      <c r="Q217" s="59">
        <f t="shared" si="73"/>
        <v>0</v>
      </c>
      <c r="R217" s="59">
        <f t="shared" si="73"/>
        <v>0</v>
      </c>
      <c r="S217" s="59">
        <f t="shared" si="73"/>
        <v>0</v>
      </c>
      <c r="T217" s="403" t="e">
        <f t="shared" si="70"/>
        <v>#DIV/0!</v>
      </c>
      <c r="U217" s="137"/>
      <c r="V217" s="137"/>
      <c r="W217" s="137"/>
    </row>
    <row r="218" spans="1:23" ht="11.25">
      <c r="A218" s="61" t="s">
        <v>426</v>
      </c>
      <c r="I218" s="1">
        <v>560</v>
      </c>
      <c r="J218" s="24">
        <v>42</v>
      </c>
      <c r="K218" s="24" t="s">
        <v>98</v>
      </c>
      <c r="L218" s="24"/>
      <c r="M218" s="57"/>
      <c r="N218" s="59">
        <f>N219</f>
        <v>0</v>
      </c>
      <c r="O218" s="59">
        <f t="shared" si="73"/>
        <v>0</v>
      </c>
      <c r="P218" s="59">
        <f t="shared" si="73"/>
        <v>0</v>
      </c>
      <c r="Q218" s="59">
        <f t="shared" si="73"/>
        <v>0</v>
      </c>
      <c r="R218" s="59">
        <f t="shared" si="73"/>
        <v>0</v>
      </c>
      <c r="S218" s="59"/>
      <c r="T218" s="403" t="e">
        <f t="shared" si="70"/>
        <v>#DIV/0!</v>
      </c>
      <c r="U218" s="137"/>
      <c r="V218" s="137"/>
      <c r="W218" s="137"/>
    </row>
    <row r="219" spans="1:23" ht="13.5" thickBot="1">
      <c r="A219" s="61" t="s">
        <v>426</v>
      </c>
      <c r="I219" s="1">
        <v>560</v>
      </c>
      <c r="J219" s="56">
        <v>4214</v>
      </c>
      <c r="K219" s="56" t="s">
        <v>538</v>
      </c>
      <c r="L219" s="56"/>
      <c r="M219" s="57"/>
      <c r="N219" s="59">
        <v>0</v>
      </c>
      <c r="O219" s="59">
        <v>0</v>
      </c>
      <c r="P219" s="59">
        <v>0</v>
      </c>
      <c r="Q219" s="193">
        <v>0</v>
      </c>
      <c r="R219" s="265">
        <v>0</v>
      </c>
      <c r="S219" s="192">
        <v>0</v>
      </c>
      <c r="T219" s="403" t="e">
        <f t="shared" si="70"/>
        <v>#DIV/0!</v>
      </c>
      <c r="U219" s="137"/>
      <c r="V219" s="137"/>
      <c r="W219" s="137"/>
    </row>
    <row r="220" spans="10:23" ht="12.75">
      <c r="J220" s="182"/>
      <c r="K220" s="182" t="s">
        <v>318</v>
      </c>
      <c r="L220" s="182"/>
      <c r="M220" s="183">
        <f aca="true" t="shared" si="74" ref="M220:R220">M214</f>
        <v>0</v>
      </c>
      <c r="N220" s="183">
        <f>N214</f>
        <v>210073</v>
      </c>
      <c r="O220" s="183">
        <f t="shared" si="74"/>
        <v>100000</v>
      </c>
      <c r="P220" s="183">
        <f t="shared" si="74"/>
        <v>45000</v>
      </c>
      <c r="Q220" s="184">
        <f>Q214</f>
        <v>150000</v>
      </c>
      <c r="R220" s="263">
        <f t="shared" si="74"/>
        <v>20000</v>
      </c>
      <c r="S220" s="184">
        <f>S214</f>
        <v>0</v>
      </c>
      <c r="T220" s="396">
        <f t="shared" si="70"/>
        <v>0</v>
      </c>
      <c r="U220" s="185"/>
      <c r="V220" s="185"/>
      <c r="W220" s="185"/>
    </row>
    <row r="221" spans="10:23" ht="12.75">
      <c r="J221" s="142"/>
      <c r="K221" s="142"/>
      <c r="L221" s="142"/>
      <c r="M221" s="112"/>
      <c r="N221" s="112"/>
      <c r="O221" s="112"/>
      <c r="P221" s="112"/>
      <c r="Q221" s="149"/>
      <c r="R221" s="251"/>
      <c r="S221" s="149"/>
      <c r="T221" s="387"/>
      <c r="U221" s="150"/>
      <c r="V221" s="150"/>
      <c r="W221" s="150"/>
    </row>
    <row r="222" spans="1:25" ht="12.75">
      <c r="A222" s="8"/>
      <c r="B222" s="8"/>
      <c r="C222" s="8"/>
      <c r="D222" s="8"/>
      <c r="E222" s="8"/>
      <c r="F222" s="8"/>
      <c r="G222" s="8"/>
      <c r="H222" s="8"/>
      <c r="I222" s="8">
        <v>560</v>
      </c>
      <c r="J222" s="216" t="s">
        <v>158</v>
      </c>
      <c r="K222" s="216" t="s">
        <v>379</v>
      </c>
      <c r="L222" s="216"/>
      <c r="M222" s="217"/>
      <c r="N222" s="217"/>
      <c r="O222" s="217"/>
      <c r="P222" s="217"/>
      <c r="Q222" s="218"/>
      <c r="R222" s="269"/>
      <c r="S222" s="217"/>
      <c r="T222" s="404"/>
      <c r="U222" s="218"/>
      <c r="V222" s="218"/>
      <c r="W222" s="218"/>
      <c r="X222" s="89"/>
      <c r="Y222" s="89"/>
    </row>
    <row r="223" spans="1:25" ht="12.75">
      <c r="A223" s="61" t="s">
        <v>426</v>
      </c>
      <c r="I223" s="1">
        <v>560</v>
      </c>
      <c r="J223" s="108">
        <v>3</v>
      </c>
      <c r="K223" s="108" t="s">
        <v>7</v>
      </c>
      <c r="L223" s="108"/>
      <c r="M223" s="81">
        <f aca="true" t="shared" si="75" ref="M223:S224">M224</f>
        <v>0</v>
      </c>
      <c r="N223" s="81">
        <f>N224+N230</f>
        <v>82571</v>
      </c>
      <c r="O223" s="81">
        <f t="shared" si="75"/>
        <v>0</v>
      </c>
      <c r="P223" s="81">
        <f>P224+P230</f>
        <v>144228</v>
      </c>
      <c r="Q223" s="81">
        <f>Q224+Q230</f>
        <v>0</v>
      </c>
      <c r="R223" s="270">
        <f>R224+R230</f>
        <v>142850</v>
      </c>
      <c r="S223" s="81">
        <f>S224+S230+S241</f>
        <v>80719</v>
      </c>
      <c r="T223" s="393">
        <f>S223/R223</f>
        <v>0.5650612530626531</v>
      </c>
      <c r="U223" s="219"/>
      <c r="V223" s="219"/>
      <c r="W223" s="219"/>
      <c r="X223" s="89"/>
      <c r="Y223" s="89"/>
    </row>
    <row r="224" spans="1:25" ht="12.75">
      <c r="A224" s="61" t="s">
        <v>426</v>
      </c>
      <c r="E224" s="1">
        <v>4</v>
      </c>
      <c r="I224" s="1">
        <v>560</v>
      </c>
      <c r="J224" s="28">
        <v>31</v>
      </c>
      <c r="K224" s="28" t="s">
        <v>34</v>
      </c>
      <c r="L224" s="28"/>
      <c r="M224" s="29">
        <f t="shared" si="75"/>
        <v>0</v>
      </c>
      <c r="N224" s="29">
        <f t="shared" si="75"/>
        <v>69947</v>
      </c>
      <c r="O224" s="29">
        <f t="shared" si="75"/>
        <v>0</v>
      </c>
      <c r="P224" s="29">
        <f t="shared" si="75"/>
        <v>111145</v>
      </c>
      <c r="Q224" s="29">
        <f t="shared" si="75"/>
        <v>0</v>
      </c>
      <c r="R224" s="270">
        <f t="shared" si="75"/>
        <v>110400</v>
      </c>
      <c r="S224" s="29">
        <f t="shared" si="75"/>
        <v>60102</v>
      </c>
      <c r="T224" s="394">
        <f>S224/R224</f>
        <v>0.5444021739130435</v>
      </c>
      <c r="U224" s="219"/>
      <c r="V224" s="219"/>
      <c r="W224" s="219"/>
      <c r="X224" s="89"/>
      <c r="Y224" s="89"/>
    </row>
    <row r="225" spans="1:25" ht="12.75">
      <c r="A225" s="61" t="s">
        <v>426</v>
      </c>
      <c r="E225" s="1">
        <v>4</v>
      </c>
      <c r="I225" s="1">
        <v>560</v>
      </c>
      <c r="J225" s="28">
        <v>311</v>
      </c>
      <c r="K225" s="28" t="s">
        <v>212</v>
      </c>
      <c r="L225" s="28"/>
      <c r="M225" s="29">
        <v>0</v>
      </c>
      <c r="N225" s="29">
        <f>N226+N228+N229</f>
        <v>69947</v>
      </c>
      <c r="O225" s="29">
        <v>0</v>
      </c>
      <c r="P225" s="29">
        <f>P226+P228+P229+P227</f>
        <v>111145</v>
      </c>
      <c r="Q225" s="29">
        <f>Q226+Q228+Q229</f>
        <v>0</v>
      </c>
      <c r="R225" s="270">
        <f>R226+R228+R229+R227</f>
        <v>110400</v>
      </c>
      <c r="S225" s="29">
        <f>S226+S227+S228+S229</f>
        <v>60102</v>
      </c>
      <c r="T225" s="394">
        <f>S225/R225</f>
        <v>0.5444021739130435</v>
      </c>
      <c r="U225" s="29"/>
      <c r="V225" s="29"/>
      <c r="W225" s="29"/>
      <c r="X225" s="89"/>
      <c r="Y225" s="89"/>
    </row>
    <row r="226" spans="1:25" ht="12.75">
      <c r="A226" s="61" t="s">
        <v>426</v>
      </c>
      <c r="E226" s="1">
        <v>4</v>
      </c>
      <c r="I226" s="1">
        <v>560</v>
      </c>
      <c r="J226" s="24">
        <v>3111</v>
      </c>
      <c r="K226" s="24" t="s">
        <v>212</v>
      </c>
      <c r="L226" s="24"/>
      <c r="M226" s="29"/>
      <c r="N226" s="29">
        <v>59029</v>
      </c>
      <c r="O226" s="29">
        <v>0</v>
      </c>
      <c r="P226" s="29">
        <v>96504</v>
      </c>
      <c r="Q226" s="29">
        <v>0</v>
      </c>
      <c r="R226" s="270">
        <v>96500</v>
      </c>
      <c r="S226" s="29">
        <v>0</v>
      </c>
      <c r="T226" s="394">
        <f>S226/R226</f>
        <v>0</v>
      </c>
      <c r="U226" s="219"/>
      <c r="V226" s="219"/>
      <c r="W226" s="219"/>
      <c r="X226" s="89"/>
      <c r="Y226" s="89"/>
    </row>
    <row r="227" spans="1:25" ht="12.75">
      <c r="A227" s="61" t="s">
        <v>426</v>
      </c>
      <c r="E227" s="1">
        <v>4</v>
      </c>
      <c r="I227" s="1">
        <v>560</v>
      </c>
      <c r="J227" s="24">
        <v>3113</v>
      </c>
      <c r="K227" s="24" t="s">
        <v>492</v>
      </c>
      <c r="L227" s="24"/>
      <c r="M227" s="29"/>
      <c r="N227" s="29">
        <v>0</v>
      </c>
      <c r="O227" s="29">
        <v>0</v>
      </c>
      <c r="P227" s="29">
        <v>763</v>
      </c>
      <c r="Q227" s="29">
        <v>0</v>
      </c>
      <c r="R227" s="270">
        <v>0</v>
      </c>
      <c r="S227" s="29">
        <v>52172</v>
      </c>
      <c r="T227" s="394" t="e">
        <f aca="true" t="shared" si="76" ref="T227:T240">S227/R227</f>
        <v>#DIV/0!</v>
      </c>
      <c r="U227" s="219"/>
      <c r="V227" s="219"/>
      <c r="W227" s="219"/>
      <c r="X227" s="89"/>
      <c r="Y227" s="89"/>
    </row>
    <row r="228" spans="1:25" ht="12.75">
      <c r="A228" s="61" t="s">
        <v>426</v>
      </c>
      <c r="E228" s="1">
        <v>4</v>
      </c>
      <c r="I228" s="1">
        <v>560</v>
      </c>
      <c r="J228" s="24">
        <v>3132</v>
      </c>
      <c r="K228" s="24" t="s">
        <v>259</v>
      </c>
      <c r="L228" s="24"/>
      <c r="M228" s="29"/>
      <c r="N228" s="29">
        <v>9915</v>
      </c>
      <c r="O228" s="29">
        <v>0</v>
      </c>
      <c r="P228" s="29">
        <v>12506</v>
      </c>
      <c r="Q228" s="29">
        <v>0</v>
      </c>
      <c r="R228" s="270">
        <v>12500</v>
      </c>
      <c r="S228" s="29">
        <v>7043</v>
      </c>
      <c r="T228" s="394">
        <f t="shared" si="76"/>
        <v>0.56344</v>
      </c>
      <c r="U228" s="219"/>
      <c r="V228" s="219"/>
      <c r="W228" s="219"/>
      <c r="X228" s="89"/>
      <c r="Y228" s="89"/>
    </row>
    <row r="229" spans="1:25" ht="12.75">
      <c r="A229" s="61" t="s">
        <v>426</v>
      </c>
      <c r="E229" s="1">
        <v>4</v>
      </c>
      <c r="I229" s="1">
        <v>560</v>
      </c>
      <c r="J229" s="24">
        <v>3133</v>
      </c>
      <c r="K229" s="24" t="s">
        <v>213</v>
      </c>
      <c r="L229" s="24"/>
      <c r="M229" s="29"/>
      <c r="N229" s="29">
        <v>1003</v>
      </c>
      <c r="O229" s="29">
        <v>0</v>
      </c>
      <c r="P229" s="29">
        <v>1372</v>
      </c>
      <c r="Q229" s="29">
        <v>0</v>
      </c>
      <c r="R229" s="270">
        <v>1400</v>
      </c>
      <c r="S229" s="29">
        <v>887</v>
      </c>
      <c r="T229" s="394">
        <f t="shared" si="76"/>
        <v>0.6335714285714286</v>
      </c>
      <c r="U229" s="219"/>
      <c r="V229" s="219"/>
      <c r="W229" s="219"/>
      <c r="X229" s="89"/>
      <c r="Y229" s="89"/>
    </row>
    <row r="230" spans="1:25" ht="12.75">
      <c r="A230" s="61" t="s">
        <v>426</v>
      </c>
      <c r="E230" s="1">
        <v>4</v>
      </c>
      <c r="I230" s="1">
        <v>560</v>
      </c>
      <c r="J230" s="24">
        <v>32</v>
      </c>
      <c r="K230" s="31" t="s">
        <v>38</v>
      </c>
      <c r="L230" s="30"/>
      <c r="M230" s="29"/>
      <c r="N230" s="29">
        <f aca="true" t="shared" si="77" ref="N230:S230">N231+N234</f>
        <v>12624</v>
      </c>
      <c r="O230" s="29">
        <f t="shared" si="77"/>
        <v>0</v>
      </c>
      <c r="P230" s="29">
        <f t="shared" si="77"/>
        <v>33083</v>
      </c>
      <c r="Q230" s="29">
        <f t="shared" si="77"/>
        <v>0</v>
      </c>
      <c r="R230" s="270">
        <f t="shared" si="77"/>
        <v>32450</v>
      </c>
      <c r="S230" s="29">
        <f t="shared" si="77"/>
        <v>17050</v>
      </c>
      <c r="T230" s="394">
        <f t="shared" si="76"/>
        <v>0.5254237288135594</v>
      </c>
      <c r="U230" s="219"/>
      <c r="V230" s="219"/>
      <c r="W230" s="219"/>
      <c r="X230" s="89"/>
      <c r="Y230" s="89"/>
    </row>
    <row r="231" spans="1:25" ht="12.75">
      <c r="A231" s="61" t="s">
        <v>426</v>
      </c>
      <c r="E231" s="1">
        <v>4</v>
      </c>
      <c r="I231" s="1">
        <v>560</v>
      </c>
      <c r="J231" s="65">
        <v>321</v>
      </c>
      <c r="K231" s="65" t="s">
        <v>39</v>
      </c>
      <c r="L231" s="65"/>
      <c r="M231" s="29"/>
      <c r="N231" s="81">
        <f aca="true" t="shared" si="78" ref="N231:S231">N232</f>
        <v>4243</v>
      </c>
      <c r="O231" s="81">
        <f t="shared" si="78"/>
        <v>0</v>
      </c>
      <c r="P231" s="81">
        <f>P232+P233</f>
        <v>9921</v>
      </c>
      <c r="Q231" s="81">
        <f t="shared" si="78"/>
        <v>0</v>
      </c>
      <c r="R231" s="270">
        <f t="shared" si="78"/>
        <v>9100</v>
      </c>
      <c r="S231" s="81">
        <f t="shared" si="78"/>
        <v>3600</v>
      </c>
      <c r="T231" s="394">
        <f t="shared" si="76"/>
        <v>0.3956043956043956</v>
      </c>
      <c r="U231" s="219"/>
      <c r="V231" s="219"/>
      <c r="W231" s="219"/>
      <c r="X231" s="89"/>
      <c r="Y231" s="89"/>
    </row>
    <row r="232" spans="1:25" ht="12.75">
      <c r="A232" s="61" t="s">
        <v>426</v>
      </c>
      <c r="E232" s="1">
        <v>4</v>
      </c>
      <c r="I232" s="1">
        <v>560</v>
      </c>
      <c r="J232" s="24">
        <v>3212</v>
      </c>
      <c r="K232" s="24" t="s">
        <v>215</v>
      </c>
      <c r="L232" s="24"/>
      <c r="M232" s="29"/>
      <c r="N232" s="29">
        <v>4243</v>
      </c>
      <c r="O232" s="29">
        <v>0</v>
      </c>
      <c r="P232" s="29">
        <v>9046</v>
      </c>
      <c r="Q232" s="29">
        <v>0</v>
      </c>
      <c r="R232" s="270">
        <v>9100</v>
      </c>
      <c r="S232" s="29">
        <v>3600</v>
      </c>
      <c r="T232" s="394">
        <f t="shared" si="76"/>
        <v>0.3956043956043956</v>
      </c>
      <c r="U232" s="219"/>
      <c r="V232" s="219"/>
      <c r="W232" s="219"/>
      <c r="X232" s="89"/>
      <c r="Y232" s="89"/>
    </row>
    <row r="233" spans="1:25" ht="12.75">
      <c r="A233" s="61" t="s">
        <v>426</v>
      </c>
      <c r="E233" s="1">
        <v>4</v>
      </c>
      <c r="I233" s="1">
        <v>560</v>
      </c>
      <c r="J233" s="24">
        <v>3214</v>
      </c>
      <c r="K233" s="24" t="s">
        <v>493</v>
      </c>
      <c r="L233" s="24"/>
      <c r="M233" s="29"/>
      <c r="N233" s="29">
        <v>0</v>
      </c>
      <c r="O233" s="29">
        <v>0</v>
      </c>
      <c r="P233" s="29">
        <v>875</v>
      </c>
      <c r="Q233" s="29">
        <v>0</v>
      </c>
      <c r="R233" s="270">
        <v>0</v>
      </c>
      <c r="S233" s="29">
        <v>0</v>
      </c>
      <c r="T233" s="394" t="e">
        <f t="shared" si="76"/>
        <v>#DIV/0!</v>
      </c>
      <c r="U233" s="219"/>
      <c r="V233" s="219"/>
      <c r="W233" s="219"/>
      <c r="X233" s="89"/>
      <c r="Y233" s="89"/>
    </row>
    <row r="234" spans="1:25" ht="12.75">
      <c r="A234" s="61" t="s">
        <v>426</v>
      </c>
      <c r="I234" s="1">
        <v>560</v>
      </c>
      <c r="J234" s="65">
        <v>322</v>
      </c>
      <c r="K234" s="65" t="s">
        <v>93</v>
      </c>
      <c r="L234" s="65"/>
      <c r="M234" s="24"/>
      <c r="N234" s="81">
        <f>N235+N237+N236+N239+N238</f>
        <v>8381</v>
      </c>
      <c r="O234" s="81">
        <f>O235+O236+O237+O238+O239</f>
        <v>0</v>
      </c>
      <c r="P234" s="81">
        <f>P235+P237+P236+P239+P238+P240</f>
        <v>23162</v>
      </c>
      <c r="Q234" s="81">
        <f>Q235+Q237+Q236+Q239+Q238</f>
        <v>0</v>
      </c>
      <c r="R234" s="270">
        <f>R235+R237+R236+R239+R238+R240</f>
        <v>23350</v>
      </c>
      <c r="S234" s="81">
        <f>S235+S237+S236+S239+S238+S240</f>
        <v>13450</v>
      </c>
      <c r="T234" s="394">
        <f t="shared" si="76"/>
        <v>0.576017130620985</v>
      </c>
      <c r="U234" s="219"/>
      <c r="V234" s="219"/>
      <c r="W234" s="219"/>
      <c r="X234" s="89"/>
      <c r="Y234" s="89"/>
    </row>
    <row r="235" spans="1:25" ht="12.75">
      <c r="A235" s="61" t="s">
        <v>426</v>
      </c>
      <c r="C235" s="1">
        <v>2</v>
      </c>
      <c r="I235" s="1">
        <v>560</v>
      </c>
      <c r="J235" s="24">
        <v>32271</v>
      </c>
      <c r="K235" s="24" t="s">
        <v>380</v>
      </c>
      <c r="L235" s="24"/>
      <c r="M235" s="29"/>
      <c r="N235" s="29">
        <v>1149</v>
      </c>
      <c r="O235" s="29">
        <v>0</v>
      </c>
      <c r="P235" s="29">
        <v>236</v>
      </c>
      <c r="Q235" s="29">
        <v>0</v>
      </c>
      <c r="R235" s="270">
        <v>250</v>
      </c>
      <c r="S235" s="29">
        <v>3885</v>
      </c>
      <c r="T235" s="394">
        <f t="shared" si="76"/>
        <v>15.54</v>
      </c>
      <c r="U235" s="219"/>
      <c r="V235" s="219"/>
      <c r="W235" s="219"/>
      <c r="X235" s="89"/>
      <c r="Y235" s="89"/>
    </row>
    <row r="236" spans="1:25" ht="12.75">
      <c r="A236" s="61" t="s">
        <v>426</v>
      </c>
      <c r="C236" s="1">
        <v>2</v>
      </c>
      <c r="I236" s="1">
        <v>560</v>
      </c>
      <c r="J236" s="43">
        <v>32219</v>
      </c>
      <c r="K236" s="220" t="s">
        <v>381</v>
      </c>
      <c r="L236" s="221"/>
      <c r="M236" s="76"/>
      <c r="N236" s="29">
        <v>324</v>
      </c>
      <c r="O236" s="76">
        <v>0</v>
      </c>
      <c r="P236" s="29">
        <v>775</v>
      </c>
      <c r="Q236" s="29">
        <v>0</v>
      </c>
      <c r="R236" s="271">
        <v>800</v>
      </c>
      <c r="S236" s="29">
        <v>2269</v>
      </c>
      <c r="T236" s="394">
        <f t="shared" si="76"/>
        <v>2.83625</v>
      </c>
      <c r="U236" s="219"/>
      <c r="V236" s="219"/>
      <c r="W236" s="219"/>
      <c r="X236" s="89"/>
      <c r="Y236" s="89"/>
    </row>
    <row r="237" spans="1:25" ht="12.75">
      <c r="A237" s="61" t="s">
        <v>426</v>
      </c>
      <c r="C237" s="1">
        <v>2</v>
      </c>
      <c r="I237" s="1">
        <v>560</v>
      </c>
      <c r="J237" s="43">
        <v>3223</v>
      </c>
      <c r="K237" s="220" t="s">
        <v>218</v>
      </c>
      <c r="L237" s="221"/>
      <c r="M237" s="76"/>
      <c r="N237" s="29">
        <v>3780</v>
      </c>
      <c r="O237" s="76">
        <v>0</v>
      </c>
      <c r="P237" s="29">
        <v>7032</v>
      </c>
      <c r="Q237" s="29">
        <v>0</v>
      </c>
      <c r="R237" s="271">
        <v>7100</v>
      </c>
      <c r="S237" s="29">
        <v>3341</v>
      </c>
      <c r="T237" s="394">
        <f t="shared" si="76"/>
        <v>0.47056338028169015</v>
      </c>
      <c r="U237" s="219"/>
      <c r="V237" s="219"/>
      <c r="W237" s="219"/>
      <c r="X237" s="89"/>
      <c r="Y237" s="89"/>
    </row>
    <row r="238" spans="1:25" ht="12.75">
      <c r="A238" s="61" t="s">
        <v>426</v>
      </c>
      <c r="C238" s="1">
        <v>2</v>
      </c>
      <c r="I238" s="1">
        <v>560</v>
      </c>
      <c r="J238" s="43">
        <v>3232</v>
      </c>
      <c r="K238" s="220" t="s">
        <v>382</v>
      </c>
      <c r="L238" s="221"/>
      <c r="M238" s="76"/>
      <c r="N238" s="76">
        <v>1928</v>
      </c>
      <c r="O238" s="76">
        <v>0</v>
      </c>
      <c r="P238" s="76">
        <v>0</v>
      </c>
      <c r="Q238" s="29">
        <v>0</v>
      </c>
      <c r="R238" s="271">
        <v>0</v>
      </c>
      <c r="S238" s="29">
        <v>0</v>
      </c>
      <c r="T238" s="394" t="e">
        <f t="shared" si="76"/>
        <v>#DIV/0!</v>
      </c>
      <c r="U238" s="219"/>
      <c r="V238" s="219"/>
      <c r="W238" s="219"/>
      <c r="X238" s="89"/>
      <c r="Y238" s="89"/>
    </row>
    <row r="239" spans="1:25" ht="13.5" thickBot="1">
      <c r="A239" s="61" t="s">
        <v>426</v>
      </c>
      <c r="C239" s="1">
        <v>2</v>
      </c>
      <c r="I239" s="1">
        <v>560</v>
      </c>
      <c r="J239" s="24">
        <v>32369</v>
      </c>
      <c r="K239" s="31" t="s">
        <v>383</v>
      </c>
      <c r="L239" s="30"/>
      <c r="M239" s="29"/>
      <c r="N239" s="29">
        <v>1200</v>
      </c>
      <c r="O239" s="29">
        <v>0</v>
      </c>
      <c r="P239" s="29">
        <v>9119</v>
      </c>
      <c r="Q239" s="29">
        <v>0</v>
      </c>
      <c r="R239" s="270">
        <v>9200</v>
      </c>
      <c r="S239" s="29">
        <v>3955</v>
      </c>
      <c r="T239" s="394">
        <f t="shared" si="76"/>
        <v>0.4298913043478261</v>
      </c>
      <c r="U239" s="222"/>
      <c r="V239" s="222"/>
      <c r="W239" s="222"/>
      <c r="X239" s="89"/>
      <c r="Y239" s="89"/>
    </row>
    <row r="240" spans="1:25" ht="12.75">
      <c r="A240" s="61" t="s">
        <v>426</v>
      </c>
      <c r="C240" s="1">
        <v>2</v>
      </c>
      <c r="I240" s="1">
        <v>560</v>
      </c>
      <c r="J240" s="24">
        <v>32379</v>
      </c>
      <c r="K240" s="31" t="s">
        <v>530</v>
      </c>
      <c r="L240" s="30"/>
      <c r="M240" s="29"/>
      <c r="N240" s="29">
        <v>0</v>
      </c>
      <c r="O240" s="29">
        <v>0</v>
      </c>
      <c r="P240" s="29">
        <v>6000</v>
      </c>
      <c r="Q240" s="29">
        <v>0</v>
      </c>
      <c r="R240" s="270">
        <v>6000</v>
      </c>
      <c r="S240" s="29">
        <v>0</v>
      </c>
      <c r="T240" s="394">
        <f t="shared" si="76"/>
        <v>0</v>
      </c>
      <c r="U240" s="223"/>
      <c r="V240" s="223"/>
      <c r="W240" s="223"/>
      <c r="X240" s="89"/>
      <c r="Y240" s="89"/>
    </row>
    <row r="241" spans="1:25" ht="12.75">
      <c r="A241" s="61"/>
      <c r="J241" s="422">
        <v>4</v>
      </c>
      <c r="K241" s="422" t="s">
        <v>95</v>
      </c>
      <c r="L241" s="422"/>
      <c r="M241" s="26"/>
      <c r="N241" s="26"/>
      <c r="O241" s="26"/>
      <c r="P241" s="26"/>
      <c r="Q241" s="26"/>
      <c r="R241" s="102">
        <f aca="true" t="shared" si="79" ref="R241:T242">R242</f>
        <v>0</v>
      </c>
      <c r="S241" s="102">
        <f t="shared" si="79"/>
        <v>3567</v>
      </c>
      <c r="T241" s="102">
        <f t="shared" si="79"/>
        <v>0</v>
      </c>
      <c r="U241" s="223"/>
      <c r="V241" s="223"/>
      <c r="W241" s="223"/>
      <c r="X241" s="89"/>
      <c r="Y241" s="89"/>
    </row>
    <row r="242" spans="1:25" ht="12.75">
      <c r="A242" s="61"/>
      <c r="J242" s="282">
        <v>42</v>
      </c>
      <c r="K242" s="282" t="s">
        <v>571</v>
      </c>
      <c r="L242" s="282"/>
      <c r="M242" s="284"/>
      <c r="N242" s="284"/>
      <c r="O242" s="284"/>
      <c r="P242" s="284"/>
      <c r="Q242" s="284"/>
      <c r="R242" s="423">
        <f t="shared" si="79"/>
        <v>0</v>
      </c>
      <c r="S242" s="423">
        <f t="shared" si="79"/>
        <v>3567</v>
      </c>
      <c r="T242" s="423">
        <f t="shared" si="79"/>
        <v>0</v>
      </c>
      <c r="U242" s="223"/>
      <c r="V242" s="223"/>
      <c r="W242" s="223"/>
      <c r="X242" s="89"/>
      <c r="Y242" s="89"/>
    </row>
    <row r="243" spans="1:25" ht="13.5" thickBot="1">
      <c r="A243" s="61"/>
      <c r="J243" s="46">
        <v>4227</v>
      </c>
      <c r="K243" s="48" t="s">
        <v>572</v>
      </c>
      <c r="L243" s="49"/>
      <c r="M243" s="77"/>
      <c r="N243" s="77"/>
      <c r="O243" s="77"/>
      <c r="P243" s="77"/>
      <c r="Q243" s="77"/>
      <c r="R243" s="249"/>
      <c r="S243" s="249">
        <v>3567</v>
      </c>
      <c r="T243" s="249"/>
      <c r="U243" s="223"/>
      <c r="V243" s="223"/>
      <c r="W243" s="223"/>
      <c r="X243" s="89"/>
      <c r="Y243" s="89"/>
    </row>
    <row r="244" spans="10:25" ht="12.75">
      <c r="J244" s="138"/>
      <c r="K244" s="138" t="s">
        <v>318</v>
      </c>
      <c r="L244" s="138"/>
      <c r="M244" s="139">
        <f>M223</f>
        <v>0</v>
      </c>
      <c r="N244" s="139">
        <f>N223</f>
        <v>82571</v>
      </c>
      <c r="O244" s="139">
        <f>O223</f>
        <v>0</v>
      </c>
      <c r="P244" s="139">
        <f>P223</f>
        <v>144228</v>
      </c>
      <c r="Q244" s="141"/>
      <c r="R244" s="272">
        <f>R223</f>
        <v>142850</v>
      </c>
      <c r="S244" s="224">
        <f>S223</f>
        <v>80719</v>
      </c>
      <c r="T244" s="421">
        <f>S244/R244</f>
        <v>0.5650612530626531</v>
      </c>
      <c r="U244" s="148"/>
      <c r="V244" s="148"/>
      <c r="W244" s="148"/>
      <c r="X244" s="89"/>
      <c r="Y244" s="89"/>
    </row>
    <row r="245" spans="10:23" ht="12.75">
      <c r="J245" s="142"/>
      <c r="K245" s="142"/>
      <c r="L245" s="142"/>
      <c r="M245" s="112"/>
      <c r="N245" s="112"/>
      <c r="O245" s="112"/>
      <c r="P245" s="112"/>
      <c r="Q245" s="149"/>
      <c r="R245" s="251"/>
      <c r="S245" s="149"/>
      <c r="T245" s="387"/>
      <c r="U245" s="150"/>
      <c r="V245" s="150"/>
      <c r="W245" s="150"/>
    </row>
    <row r="246" spans="1:23" ht="12.75">
      <c r="A246" s="8" t="s">
        <v>427</v>
      </c>
      <c r="B246" s="8"/>
      <c r="C246" s="8"/>
      <c r="D246" s="8"/>
      <c r="E246" s="8"/>
      <c r="F246" s="8"/>
      <c r="G246" s="8"/>
      <c r="H246" s="8"/>
      <c r="I246" s="8">
        <v>640</v>
      </c>
      <c r="J246" s="8" t="s">
        <v>159</v>
      </c>
      <c r="K246" s="8" t="s">
        <v>240</v>
      </c>
      <c r="L246" s="8"/>
      <c r="M246" s="17"/>
      <c r="N246" s="17"/>
      <c r="O246" s="17"/>
      <c r="P246" s="17"/>
      <c r="Q246" s="146"/>
      <c r="R246" s="252"/>
      <c r="S246" s="145"/>
      <c r="T246" s="386"/>
      <c r="U246" s="147"/>
      <c r="V246" s="147"/>
      <c r="W246" s="147"/>
    </row>
    <row r="247" spans="1:23" ht="12.75">
      <c r="A247" s="61" t="s">
        <v>427</v>
      </c>
      <c r="I247" s="1">
        <v>640</v>
      </c>
      <c r="J247" s="68">
        <v>3</v>
      </c>
      <c r="K247" s="68" t="s">
        <v>7</v>
      </c>
      <c r="L247" s="68"/>
      <c r="M247" s="82">
        <f aca="true" t="shared" si="80" ref="M247:S247">M248</f>
        <v>537205</v>
      </c>
      <c r="N247" s="81">
        <f t="shared" si="80"/>
        <v>519127</v>
      </c>
      <c r="O247" s="81">
        <f t="shared" si="80"/>
        <v>600000</v>
      </c>
      <c r="P247" s="81">
        <f t="shared" si="80"/>
        <v>580000</v>
      </c>
      <c r="Q247" s="130">
        <f t="shared" si="80"/>
        <v>750000</v>
      </c>
      <c r="R247" s="105">
        <f t="shared" si="80"/>
        <v>580000</v>
      </c>
      <c r="S247" s="131">
        <f t="shared" si="80"/>
        <v>276892</v>
      </c>
      <c r="T247" s="393">
        <f>S247/R247</f>
        <v>0.4774</v>
      </c>
      <c r="U247" s="132">
        <f aca="true" t="shared" si="81" ref="U247:W250">P247/O247*100</f>
        <v>96.66666666666667</v>
      </c>
      <c r="V247" s="132">
        <f t="shared" si="81"/>
        <v>129.31034482758622</v>
      </c>
      <c r="W247" s="132">
        <f t="shared" si="81"/>
        <v>77.33333333333333</v>
      </c>
    </row>
    <row r="248" spans="1:23" ht="12.75">
      <c r="A248" s="61" t="s">
        <v>427</v>
      </c>
      <c r="I248" s="1">
        <v>640</v>
      </c>
      <c r="J248" s="24">
        <v>32</v>
      </c>
      <c r="K248" s="31" t="s">
        <v>38</v>
      </c>
      <c r="L248" s="30"/>
      <c r="M248" s="25">
        <f aca="true" t="shared" si="82" ref="M248:R248">M249+M250</f>
        <v>537205</v>
      </c>
      <c r="N248" s="29">
        <f>N249+N250</f>
        <v>519127</v>
      </c>
      <c r="O248" s="29">
        <f t="shared" si="82"/>
        <v>600000</v>
      </c>
      <c r="P248" s="29">
        <f t="shared" si="82"/>
        <v>580000</v>
      </c>
      <c r="Q248" s="134">
        <f>Q249+Q250</f>
        <v>750000</v>
      </c>
      <c r="R248" s="105">
        <f t="shared" si="82"/>
        <v>580000</v>
      </c>
      <c r="S248" s="133">
        <f>S249+S250</f>
        <v>276892</v>
      </c>
      <c r="T248" s="394">
        <f>S248/R248</f>
        <v>0.4774</v>
      </c>
      <c r="U248" s="132">
        <f t="shared" si="81"/>
        <v>96.66666666666667</v>
      </c>
      <c r="V248" s="132">
        <f t="shared" si="81"/>
        <v>129.31034482758622</v>
      </c>
      <c r="W248" s="132">
        <f t="shared" si="81"/>
        <v>77.33333333333333</v>
      </c>
    </row>
    <row r="249" spans="1:23" ht="12.75">
      <c r="A249" s="61" t="s">
        <v>427</v>
      </c>
      <c r="E249" s="1">
        <v>4</v>
      </c>
      <c r="I249" s="1">
        <v>640</v>
      </c>
      <c r="J249" s="24">
        <v>3223</v>
      </c>
      <c r="K249" s="31" t="s">
        <v>218</v>
      </c>
      <c r="L249" s="30"/>
      <c r="M249" s="25">
        <v>335523</v>
      </c>
      <c r="N249" s="29">
        <v>351911</v>
      </c>
      <c r="O249" s="29">
        <v>400000</v>
      </c>
      <c r="P249" s="29">
        <v>380000</v>
      </c>
      <c r="Q249" s="134">
        <v>450000</v>
      </c>
      <c r="R249" s="105">
        <v>380000</v>
      </c>
      <c r="S249" s="133">
        <v>161764</v>
      </c>
      <c r="T249" s="394">
        <f>S249/R249</f>
        <v>0.42569473684210524</v>
      </c>
      <c r="U249" s="132">
        <f t="shared" si="81"/>
        <v>95</v>
      </c>
      <c r="V249" s="132">
        <f t="shared" si="81"/>
        <v>118.42105263157893</v>
      </c>
      <c r="W249" s="132">
        <f t="shared" si="81"/>
        <v>84.44444444444444</v>
      </c>
    </row>
    <row r="250" spans="1:23" ht="13.5" thickBot="1">
      <c r="A250" s="61" t="s">
        <v>427</v>
      </c>
      <c r="C250" s="1">
        <v>2</v>
      </c>
      <c r="D250" s="1">
        <v>3</v>
      </c>
      <c r="E250" s="1">
        <v>4</v>
      </c>
      <c r="I250" s="1">
        <v>640</v>
      </c>
      <c r="J250" s="24">
        <v>3232</v>
      </c>
      <c r="K250" s="24" t="s">
        <v>241</v>
      </c>
      <c r="L250" s="24"/>
      <c r="M250" s="25">
        <v>201682</v>
      </c>
      <c r="N250" s="29">
        <v>167216</v>
      </c>
      <c r="O250" s="29">
        <v>200000</v>
      </c>
      <c r="P250" s="29">
        <v>200000</v>
      </c>
      <c r="Q250" s="134">
        <v>300000</v>
      </c>
      <c r="R250" s="105">
        <v>200000</v>
      </c>
      <c r="S250" s="133">
        <v>115128</v>
      </c>
      <c r="T250" s="394">
        <f>S250/R250</f>
        <v>0.57564</v>
      </c>
      <c r="U250" s="132">
        <f t="shared" si="81"/>
        <v>100</v>
      </c>
      <c r="V250" s="132">
        <f t="shared" si="81"/>
        <v>150</v>
      </c>
      <c r="W250" s="132">
        <f t="shared" si="81"/>
        <v>66.66666666666666</v>
      </c>
    </row>
    <row r="251" spans="10:23" ht="12.75">
      <c r="J251" s="182"/>
      <c r="K251" s="182" t="s">
        <v>318</v>
      </c>
      <c r="L251" s="182"/>
      <c r="M251" s="183">
        <f aca="true" t="shared" si="83" ref="M251:R251">M247</f>
        <v>537205</v>
      </c>
      <c r="N251" s="183">
        <f>N247</f>
        <v>519127</v>
      </c>
      <c r="O251" s="183">
        <f t="shared" si="83"/>
        <v>600000</v>
      </c>
      <c r="P251" s="183">
        <f t="shared" si="83"/>
        <v>580000</v>
      </c>
      <c r="Q251" s="184">
        <f>Q247</f>
        <v>750000</v>
      </c>
      <c r="R251" s="263">
        <f t="shared" si="83"/>
        <v>580000</v>
      </c>
      <c r="S251" s="184">
        <f>S247</f>
        <v>276892</v>
      </c>
      <c r="T251" s="396">
        <f>S251/R251</f>
        <v>0.4774</v>
      </c>
      <c r="U251" s="185"/>
      <c r="V251" s="185"/>
      <c r="W251" s="185"/>
    </row>
    <row r="252" spans="10:23" ht="12.75">
      <c r="J252" s="32"/>
      <c r="K252" s="32"/>
      <c r="L252" s="32"/>
      <c r="M252" s="33"/>
      <c r="N252" s="36"/>
      <c r="O252" s="33"/>
      <c r="P252" s="36"/>
      <c r="Q252" s="208"/>
      <c r="R252" s="264"/>
      <c r="S252" s="143"/>
      <c r="T252" s="375"/>
      <c r="U252" s="209"/>
      <c r="V252" s="209"/>
      <c r="W252" s="209"/>
    </row>
    <row r="253" spans="1:23" ht="12.75">
      <c r="A253" s="8" t="s">
        <v>428</v>
      </c>
      <c r="B253" s="8"/>
      <c r="C253" s="8"/>
      <c r="D253" s="8"/>
      <c r="E253" s="8"/>
      <c r="F253" s="8"/>
      <c r="G253" s="8"/>
      <c r="H253" s="8"/>
      <c r="I253" s="8">
        <v>520</v>
      </c>
      <c r="J253" s="8" t="s">
        <v>136</v>
      </c>
      <c r="K253" s="8" t="s">
        <v>242</v>
      </c>
      <c r="L253" s="8"/>
      <c r="M253" s="17"/>
      <c r="N253" s="17"/>
      <c r="O253" s="17"/>
      <c r="P253" s="17"/>
      <c r="Q253" s="146"/>
      <c r="R253" s="252"/>
      <c r="S253" s="145"/>
      <c r="T253" s="386"/>
      <c r="U253" s="147"/>
      <c r="V253" s="147"/>
      <c r="W253" s="147"/>
    </row>
    <row r="254" spans="1:23" ht="12.75">
      <c r="A254" s="61" t="s">
        <v>428</v>
      </c>
      <c r="I254" s="1">
        <v>520</v>
      </c>
      <c r="J254" s="68">
        <v>3</v>
      </c>
      <c r="K254" s="68" t="s">
        <v>7</v>
      </c>
      <c r="L254" s="68"/>
      <c r="M254" s="82">
        <f aca="true" t="shared" si="84" ref="M254:S254">M255</f>
        <v>39284</v>
      </c>
      <c r="N254" s="81">
        <f t="shared" si="84"/>
        <v>15375</v>
      </c>
      <c r="O254" s="81">
        <f t="shared" si="84"/>
        <v>30000</v>
      </c>
      <c r="P254" s="81">
        <f t="shared" si="84"/>
        <v>25000</v>
      </c>
      <c r="Q254" s="130">
        <f t="shared" si="84"/>
        <v>95000</v>
      </c>
      <c r="R254" s="105">
        <f t="shared" si="84"/>
        <v>25000</v>
      </c>
      <c r="S254" s="131">
        <f t="shared" si="84"/>
        <v>13055</v>
      </c>
      <c r="T254" s="393">
        <f aca="true" t="shared" si="85" ref="T254:T260">S254/R254</f>
        <v>0.5222</v>
      </c>
      <c r="U254" s="132">
        <f aca="true" t="shared" si="86" ref="U254:U259">P254/O254*100</f>
        <v>83.33333333333334</v>
      </c>
      <c r="V254" s="132">
        <f aca="true" t="shared" si="87" ref="V254:V259">Q254/P254*100</f>
        <v>380</v>
      </c>
      <c r="W254" s="132">
        <f aca="true" t="shared" si="88" ref="W254:W259">R254/Q254*100</f>
        <v>26.31578947368421</v>
      </c>
    </row>
    <row r="255" spans="1:23" ht="12.75">
      <c r="A255" s="61" t="s">
        <v>428</v>
      </c>
      <c r="I255" s="1">
        <v>520</v>
      </c>
      <c r="J255" s="24">
        <v>32</v>
      </c>
      <c r="K255" s="31" t="s">
        <v>38</v>
      </c>
      <c r="L255" s="30"/>
      <c r="M255" s="25">
        <f aca="true" t="shared" si="89" ref="M255:R255">M256+M257+M258+M259</f>
        <v>39284</v>
      </c>
      <c r="N255" s="29">
        <f>N256+N257+N258+N259</f>
        <v>15375</v>
      </c>
      <c r="O255" s="29">
        <f t="shared" si="89"/>
        <v>30000</v>
      </c>
      <c r="P255" s="29">
        <f t="shared" si="89"/>
        <v>25000</v>
      </c>
      <c r="Q255" s="134">
        <f>Q256+Q257+Q258+Q259</f>
        <v>95000</v>
      </c>
      <c r="R255" s="105">
        <f t="shared" si="89"/>
        <v>25000</v>
      </c>
      <c r="S255" s="133">
        <f>S256+S257+S258+S259</f>
        <v>13055</v>
      </c>
      <c r="T255" s="394">
        <f t="shared" si="85"/>
        <v>0.5222</v>
      </c>
      <c r="U255" s="132">
        <f t="shared" si="86"/>
        <v>83.33333333333334</v>
      </c>
      <c r="V255" s="132">
        <f t="shared" si="87"/>
        <v>380</v>
      </c>
      <c r="W255" s="132">
        <f t="shared" si="88"/>
        <v>26.31578947368421</v>
      </c>
    </row>
    <row r="256" spans="1:23" ht="12.75">
      <c r="A256" s="61" t="s">
        <v>428</v>
      </c>
      <c r="C256" s="1">
        <v>2</v>
      </c>
      <c r="D256" s="1">
        <v>3</v>
      </c>
      <c r="E256" s="1">
        <v>4</v>
      </c>
      <c r="I256" s="1">
        <v>520</v>
      </c>
      <c r="J256" s="24">
        <v>3234</v>
      </c>
      <c r="K256" s="24" t="s">
        <v>243</v>
      </c>
      <c r="L256" s="24"/>
      <c r="M256" s="25">
        <v>39284</v>
      </c>
      <c r="N256" s="29">
        <v>15375</v>
      </c>
      <c r="O256" s="29">
        <v>15000</v>
      </c>
      <c r="P256" s="29">
        <v>15000</v>
      </c>
      <c r="Q256" s="134">
        <v>30000</v>
      </c>
      <c r="R256" s="105">
        <v>15000</v>
      </c>
      <c r="S256" s="133">
        <v>13055</v>
      </c>
      <c r="T256" s="394">
        <f t="shared" si="85"/>
        <v>0.8703333333333333</v>
      </c>
      <c r="U256" s="132">
        <f t="shared" si="86"/>
        <v>100</v>
      </c>
      <c r="V256" s="132">
        <f t="shared" si="87"/>
        <v>200</v>
      </c>
      <c r="W256" s="132">
        <f t="shared" si="88"/>
        <v>50</v>
      </c>
    </row>
    <row r="257" spans="1:23" ht="12.75">
      <c r="A257" s="61" t="s">
        <v>428</v>
      </c>
      <c r="C257" s="1">
        <v>2</v>
      </c>
      <c r="D257" s="1">
        <v>3</v>
      </c>
      <c r="E257" s="1">
        <v>4</v>
      </c>
      <c r="I257" s="1">
        <v>520</v>
      </c>
      <c r="J257" s="24">
        <v>3234</v>
      </c>
      <c r="K257" s="24" t="s">
        <v>244</v>
      </c>
      <c r="L257" s="24"/>
      <c r="M257" s="25">
        <v>0</v>
      </c>
      <c r="N257" s="29">
        <v>0</v>
      </c>
      <c r="O257" s="29">
        <v>15000</v>
      </c>
      <c r="P257" s="29">
        <v>10000</v>
      </c>
      <c r="Q257" s="134">
        <v>15000</v>
      </c>
      <c r="R257" s="105">
        <v>10000</v>
      </c>
      <c r="S257" s="133">
        <v>0</v>
      </c>
      <c r="T257" s="394">
        <f t="shared" si="85"/>
        <v>0</v>
      </c>
      <c r="U257" s="132">
        <f t="shared" si="86"/>
        <v>66.66666666666666</v>
      </c>
      <c r="V257" s="132">
        <f t="shared" si="87"/>
        <v>150</v>
      </c>
      <c r="W257" s="132">
        <f t="shared" si="88"/>
        <v>66.66666666666666</v>
      </c>
    </row>
    <row r="258" spans="1:23" ht="12.75">
      <c r="A258" s="61" t="s">
        <v>428</v>
      </c>
      <c r="C258" s="1">
        <v>2</v>
      </c>
      <c r="D258" s="1">
        <v>3</v>
      </c>
      <c r="E258" s="1">
        <v>4</v>
      </c>
      <c r="I258" s="1">
        <v>520</v>
      </c>
      <c r="J258" s="24">
        <v>3234</v>
      </c>
      <c r="K258" s="24" t="s">
        <v>245</v>
      </c>
      <c r="L258" s="24"/>
      <c r="M258" s="25">
        <v>0</v>
      </c>
      <c r="N258" s="29">
        <v>0</v>
      </c>
      <c r="O258" s="29">
        <v>0</v>
      </c>
      <c r="P258" s="29">
        <v>0</v>
      </c>
      <c r="Q258" s="134">
        <v>0</v>
      </c>
      <c r="R258" s="105">
        <v>0</v>
      </c>
      <c r="S258" s="133">
        <v>0</v>
      </c>
      <c r="T258" s="394" t="e">
        <f t="shared" si="85"/>
        <v>#DIV/0!</v>
      </c>
      <c r="U258" s="132" t="e">
        <f t="shared" si="86"/>
        <v>#DIV/0!</v>
      </c>
      <c r="V258" s="132" t="e">
        <f t="shared" si="87"/>
        <v>#DIV/0!</v>
      </c>
      <c r="W258" s="132" t="e">
        <f t="shared" si="88"/>
        <v>#DIV/0!</v>
      </c>
    </row>
    <row r="259" spans="1:23" ht="13.5" thickBot="1">
      <c r="A259" s="61" t="s">
        <v>428</v>
      </c>
      <c r="C259" s="1">
        <v>2</v>
      </c>
      <c r="D259" s="1">
        <v>3</v>
      </c>
      <c r="E259" s="1">
        <v>4</v>
      </c>
      <c r="I259" s="1">
        <v>520</v>
      </c>
      <c r="J259" s="56">
        <v>3234</v>
      </c>
      <c r="K259" s="56" t="s">
        <v>344</v>
      </c>
      <c r="L259" s="56"/>
      <c r="M259" s="57">
        <v>0</v>
      </c>
      <c r="N259" s="59">
        <v>0</v>
      </c>
      <c r="O259" s="59">
        <v>0</v>
      </c>
      <c r="P259" s="59">
        <v>0</v>
      </c>
      <c r="Q259" s="134">
        <v>50000</v>
      </c>
      <c r="R259" s="265">
        <v>0</v>
      </c>
      <c r="S259" s="133">
        <v>0</v>
      </c>
      <c r="T259" s="394" t="e">
        <f t="shared" si="85"/>
        <v>#DIV/0!</v>
      </c>
      <c r="U259" s="132" t="e">
        <f t="shared" si="86"/>
        <v>#DIV/0!</v>
      </c>
      <c r="V259" s="132" t="e">
        <f t="shared" si="87"/>
        <v>#DIV/0!</v>
      </c>
      <c r="W259" s="132">
        <f t="shared" si="88"/>
        <v>0</v>
      </c>
    </row>
    <row r="260" spans="10:23" ht="12.75">
      <c r="J260" s="182"/>
      <c r="K260" s="182" t="s">
        <v>318</v>
      </c>
      <c r="L260" s="182"/>
      <c r="M260" s="183">
        <f aca="true" t="shared" si="90" ref="M260:R260">M254</f>
        <v>39284</v>
      </c>
      <c r="N260" s="183">
        <f>N254</f>
        <v>15375</v>
      </c>
      <c r="O260" s="183">
        <f t="shared" si="90"/>
        <v>30000</v>
      </c>
      <c r="P260" s="183">
        <f t="shared" si="90"/>
        <v>25000</v>
      </c>
      <c r="Q260" s="184">
        <f>Q254</f>
        <v>95000</v>
      </c>
      <c r="R260" s="263">
        <f t="shared" si="90"/>
        <v>25000</v>
      </c>
      <c r="S260" s="184">
        <f>S254</f>
        <v>13055</v>
      </c>
      <c r="T260" s="396">
        <f t="shared" si="85"/>
        <v>0.5222</v>
      </c>
      <c r="U260" s="185"/>
      <c r="V260" s="185"/>
      <c r="W260" s="185"/>
    </row>
    <row r="261" spans="10:23" ht="12.75">
      <c r="J261" s="32"/>
      <c r="K261" s="32"/>
      <c r="L261" s="32"/>
      <c r="M261" s="33"/>
      <c r="N261" s="36"/>
      <c r="O261" s="33"/>
      <c r="P261" s="36"/>
      <c r="Q261" s="208"/>
      <c r="R261" s="264"/>
      <c r="S261" s="143"/>
      <c r="T261" s="375"/>
      <c r="U261" s="209"/>
      <c r="V261" s="209"/>
      <c r="W261" s="209"/>
    </row>
    <row r="262" spans="1:23" s="20" customFormat="1" ht="12.75">
      <c r="A262" s="8" t="s">
        <v>429</v>
      </c>
      <c r="B262" s="8"/>
      <c r="C262" s="8"/>
      <c r="D262" s="8"/>
      <c r="E262" s="8"/>
      <c r="F262" s="8"/>
      <c r="G262" s="8"/>
      <c r="H262" s="8"/>
      <c r="I262" s="8">
        <v>520</v>
      </c>
      <c r="J262" s="8" t="s">
        <v>136</v>
      </c>
      <c r="K262" s="8" t="s">
        <v>372</v>
      </c>
      <c r="L262" s="8"/>
      <c r="M262" s="17"/>
      <c r="N262" s="17"/>
      <c r="O262" s="17"/>
      <c r="P262" s="17"/>
      <c r="Q262" s="146"/>
      <c r="R262" s="252"/>
      <c r="S262" s="145"/>
      <c r="T262" s="386"/>
      <c r="U262" s="147"/>
      <c r="V262" s="147"/>
      <c r="W262" s="147"/>
    </row>
    <row r="263" spans="1:23" ht="12.75">
      <c r="A263" s="61" t="s">
        <v>429</v>
      </c>
      <c r="I263" s="1">
        <v>520</v>
      </c>
      <c r="J263" s="68">
        <v>3</v>
      </c>
      <c r="K263" s="68" t="s">
        <v>7</v>
      </c>
      <c r="L263" s="68"/>
      <c r="M263" s="82">
        <f aca="true" t="shared" si="91" ref="M263:S263">M264</f>
        <v>100000</v>
      </c>
      <c r="N263" s="81">
        <f t="shared" si="91"/>
        <v>18416</v>
      </c>
      <c r="O263" s="82">
        <f t="shared" si="91"/>
        <v>80000</v>
      </c>
      <c r="P263" s="81">
        <f t="shared" si="91"/>
        <v>10000</v>
      </c>
      <c r="Q263" s="130">
        <f t="shared" si="91"/>
        <v>150000</v>
      </c>
      <c r="R263" s="105">
        <f t="shared" si="91"/>
        <v>20000</v>
      </c>
      <c r="S263" s="131">
        <f t="shared" si="91"/>
        <v>0</v>
      </c>
      <c r="T263" s="393">
        <f>S263/R263</f>
        <v>0</v>
      </c>
      <c r="U263" s="132">
        <f aca="true" t="shared" si="92" ref="U263:W265">P263/O263*100</f>
        <v>12.5</v>
      </c>
      <c r="V263" s="132">
        <f t="shared" si="92"/>
        <v>1500</v>
      </c>
      <c r="W263" s="132">
        <f t="shared" si="92"/>
        <v>13.333333333333334</v>
      </c>
    </row>
    <row r="264" spans="1:23" ht="12.75">
      <c r="A264" s="61" t="s">
        <v>429</v>
      </c>
      <c r="I264" s="1">
        <v>520</v>
      </c>
      <c r="J264" s="24">
        <v>32</v>
      </c>
      <c r="K264" s="31" t="s">
        <v>38</v>
      </c>
      <c r="L264" s="30"/>
      <c r="M264" s="25">
        <f aca="true" t="shared" si="93" ref="M264:S264">M265</f>
        <v>100000</v>
      </c>
      <c r="N264" s="29">
        <f t="shared" si="93"/>
        <v>18416</v>
      </c>
      <c r="O264" s="25">
        <f t="shared" si="93"/>
        <v>80000</v>
      </c>
      <c r="P264" s="29">
        <f t="shared" si="93"/>
        <v>10000</v>
      </c>
      <c r="Q264" s="134">
        <f t="shared" si="93"/>
        <v>150000</v>
      </c>
      <c r="R264" s="105">
        <f t="shared" si="93"/>
        <v>20000</v>
      </c>
      <c r="S264" s="133">
        <f t="shared" si="93"/>
        <v>0</v>
      </c>
      <c r="T264" s="394">
        <f>S264/R264</f>
        <v>0</v>
      </c>
      <c r="U264" s="132">
        <f t="shared" si="92"/>
        <v>12.5</v>
      </c>
      <c r="V264" s="132">
        <f t="shared" si="92"/>
        <v>1500</v>
      </c>
      <c r="W264" s="132">
        <f t="shared" si="92"/>
        <v>13.333333333333334</v>
      </c>
    </row>
    <row r="265" spans="1:23" ht="13.5" thickBot="1">
      <c r="A265" s="61" t="s">
        <v>429</v>
      </c>
      <c r="C265" s="1">
        <v>2</v>
      </c>
      <c r="D265" s="1">
        <v>3</v>
      </c>
      <c r="E265" s="1">
        <v>4</v>
      </c>
      <c r="I265" s="1">
        <v>520</v>
      </c>
      <c r="J265" s="24">
        <v>3232</v>
      </c>
      <c r="K265" s="24" t="s">
        <v>260</v>
      </c>
      <c r="L265" s="24"/>
      <c r="M265" s="25">
        <v>100000</v>
      </c>
      <c r="N265" s="29">
        <v>18416</v>
      </c>
      <c r="O265" s="25">
        <v>80000</v>
      </c>
      <c r="P265" s="29">
        <v>10000</v>
      </c>
      <c r="Q265" s="134">
        <v>150000</v>
      </c>
      <c r="R265" s="105">
        <v>20000</v>
      </c>
      <c r="S265" s="133">
        <v>0</v>
      </c>
      <c r="T265" s="394">
        <f>S265/R265</f>
        <v>0</v>
      </c>
      <c r="U265" s="132">
        <f t="shared" si="92"/>
        <v>12.5</v>
      </c>
      <c r="V265" s="132">
        <f t="shared" si="92"/>
        <v>1500</v>
      </c>
      <c r="W265" s="132">
        <f t="shared" si="92"/>
        <v>13.333333333333334</v>
      </c>
    </row>
    <row r="266" spans="10:23" ht="12.75">
      <c r="J266" s="182"/>
      <c r="K266" s="182" t="s">
        <v>318</v>
      </c>
      <c r="L266" s="182"/>
      <c r="M266" s="183">
        <f aca="true" t="shared" si="94" ref="M266:R266">M263</f>
        <v>100000</v>
      </c>
      <c r="N266" s="183">
        <f>N263</f>
        <v>18416</v>
      </c>
      <c r="O266" s="183">
        <f t="shared" si="94"/>
        <v>80000</v>
      </c>
      <c r="P266" s="183">
        <f t="shared" si="94"/>
        <v>10000</v>
      </c>
      <c r="Q266" s="184">
        <f>Q263</f>
        <v>150000</v>
      </c>
      <c r="R266" s="263">
        <f t="shared" si="94"/>
        <v>20000</v>
      </c>
      <c r="S266" s="184">
        <f>S263</f>
        <v>0</v>
      </c>
      <c r="T266" s="396">
        <f>S266/R266</f>
        <v>0</v>
      </c>
      <c r="U266" s="185"/>
      <c r="V266" s="185"/>
      <c r="W266" s="185"/>
    </row>
    <row r="267" spans="10:23" ht="12.75">
      <c r="J267" s="32"/>
      <c r="K267" s="32"/>
      <c r="L267" s="32"/>
      <c r="M267" s="33"/>
      <c r="N267" s="36"/>
      <c r="O267" s="33"/>
      <c r="P267" s="36"/>
      <c r="Q267" s="208"/>
      <c r="R267" s="264"/>
      <c r="S267" s="143"/>
      <c r="T267" s="375"/>
      <c r="U267" s="209"/>
      <c r="V267" s="209"/>
      <c r="W267" s="209"/>
    </row>
    <row r="268" spans="1:23" ht="12.75">
      <c r="A268" s="8" t="s">
        <v>430</v>
      </c>
      <c r="B268" s="8"/>
      <c r="C268" s="8"/>
      <c r="D268" s="8"/>
      <c r="E268" s="8"/>
      <c r="F268" s="8"/>
      <c r="G268" s="8"/>
      <c r="H268" s="8"/>
      <c r="I268" s="8">
        <v>510</v>
      </c>
      <c r="J268" s="8" t="s">
        <v>136</v>
      </c>
      <c r="K268" s="8" t="s">
        <v>246</v>
      </c>
      <c r="L268" s="8"/>
      <c r="M268" s="17"/>
      <c r="N268" s="17"/>
      <c r="O268" s="17"/>
      <c r="P268" s="17"/>
      <c r="Q268" s="146"/>
      <c r="R268" s="252"/>
      <c r="S268" s="145"/>
      <c r="T268" s="386"/>
      <c r="U268" s="147"/>
      <c r="V268" s="147"/>
      <c r="W268" s="147"/>
    </row>
    <row r="269" spans="1:23" ht="12.75">
      <c r="A269" s="61" t="s">
        <v>430</v>
      </c>
      <c r="I269" s="1">
        <v>510</v>
      </c>
      <c r="J269" s="68">
        <v>4</v>
      </c>
      <c r="K269" s="68" t="s">
        <v>8</v>
      </c>
      <c r="L269" s="68"/>
      <c r="M269" s="82">
        <f aca="true" t="shared" si="95" ref="M269:S269">M270</f>
        <v>120780</v>
      </c>
      <c r="N269" s="81">
        <f t="shared" si="95"/>
        <v>31857</v>
      </c>
      <c r="O269" s="81">
        <f t="shared" si="95"/>
        <v>0</v>
      </c>
      <c r="P269" s="81">
        <f t="shared" si="95"/>
        <v>69252</v>
      </c>
      <c r="Q269" s="130">
        <f t="shared" si="95"/>
        <v>1100000</v>
      </c>
      <c r="R269" s="105">
        <f t="shared" si="95"/>
        <v>0</v>
      </c>
      <c r="S269" s="131">
        <f t="shared" si="95"/>
        <v>0</v>
      </c>
      <c r="T269" s="405" t="e">
        <f>S269/R269</f>
        <v>#DIV/0!</v>
      </c>
      <c r="U269" s="132" t="e">
        <f aca="true" t="shared" si="96" ref="U269:U277">P269/O269*100</f>
        <v>#DIV/0!</v>
      </c>
      <c r="V269" s="132">
        <f aca="true" t="shared" si="97" ref="V269:V277">Q269/P269*100</f>
        <v>1588.4017790099924</v>
      </c>
      <c r="W269" s="132">
        <f aca="true" t="shared" si="98" ref="W269:W277">R269/Q269*100</f>
        <v>0</v>
      </c>
    </row>
    <row r="270" spans="1:23" ht="12.75">
      <c r="A270" s="61" t="s">
        <v>430</v>
      </c>
      <c r="I270" s="1">
        <v>510</v>
      </c>
      <c r="J270" s="24">
        <v>42</v>
      </c>
      <c r="K270" s="24" t="s">
        <v>97</v>
      </c>
      <c r="L270" s="24"/>
      <c r="M270" s="25">
        <f aca="true" t="shared" si="99" ref="M270:R270">M271+M273+M272</f>
        <v>120780</v>
      </c>
      <c r="N270" s="29">
        <f>N271+N273+N272</f>
        <v>31857</v>
      </c>
      <c r="O270" s="29">
        <f t="shared" si="99"/>
        <v>0</v>
      </c>
      <c r="P270" s="29">
        <f t="shared" si="99"/>
        <v>69252</v>
      </c>
      <c r="Q270" s="134">
        <f>Q271+Q272+Q273+Q274+Q275+Q276</f>
        <v>1100000</v>
      </c>
      <c r="R270" s="105">
        <f t="shared" si="99"/>
        <v>0</v>
      </c>
      <c r="S270" s="133">
        <f>S271+S273+S272+S274+S275+S276+S277</f>
        <v>0</v>
      </c>
      <c r="T270" s="406" t="e">
        <f aca="true" t="shared" si="100" ref="T270:T277">S270/R270</f>
        <v>#DIV/0!</v>
      </c>
      <c r="U270" s="132" t="e">
        <f t="shared" si="96"/>
        <v>#DIV/0!</v>
      </c>
      <c r="V270" s="132">
        <f t="shared" si="97"/>
        <v>1588.4017790099924</v>
      </c>
      <c r="W270" s="132">
        <f t="shared" si="98"/>
        <v>0</v>
      </c>
    </row>
    <row r="271" spans="1:23" ht="12.75">
      <c r="A271" s="61" t="s">
        <v>430</v>
      </c>
      <c r="E271" s="1">
        <v>4</v>
      </c>
      <c r="G271" s="1">
        <v>6</v>
      </c>
      <c r="I271" s="1">
        <v>510</v>
      </c>
      <c r="J271" s="24">
        <v>4227</v>
      </c>
      <c r="K271" s="24" t="s">
        <v>494</v>
      </c>
      <c r="L271" s="24"/>
      <c r="M271" s="25">
        <v>120780</v>
      </c>
      <c r="N271" s="29">
        <v>0</v>
      </c>
      <c r="O271" s="29">
        <v>0</v>
      </c>
      <c r="P271" s="29">
        <v>36657</v>
      </c>
      <c r="Q271" s="134">
        <v>0</v>
      </c>
      <c r="R271" s="105">
        <v>0</v>
      </c>
      <c r="S271" s="133">
        <v>0</v>
      </c>
      <c r="T271" s="406" t="e">
        <f t="shared" si="100"/>
        <v>#DIV/0!</v>
      </c>
      <c r="U271" s="132" t="e">
        <f t="shared" si="96"/>
        <v>#DIV/0!</v>
      </c>
      <c r="V271" s="132">
        <f t="shared" si="97"/>
        <v>0</v>
      </c>
      <c r="W271" s="132" t="e">
        <f t="shared" si="98"/>
        <v>#DIV/0!</v>
      </c>
    </row>
    <row r="272" spans="1:23" ht="12.75">
      <c r="A272" s="61" t="s">
        <v>430</v>
      </c>
      <c r="E272" s="1">
        <v>4</v>
      </c>
      <c r="G272" s="1">
        <v>6</v>
      </c>
      <c r="I272" s="1">
        <v>510</v>
      </c>
      <c r="J272" s="24">
        <v>4227</v>
      </c>
      <c r="K272" s="24" t="s">
        <v>527</v>
      </c>
      <c r="L272" s="24"/>
      <c r="M272" s="25">
        <v>0</v>
      </c>
      <c r="N272" s="29">
        <v>0</v>
      </c>
      <c r="O272" s="29">
        <v>0</v>
      </c>
      <c r="P272" s="29">
        <v>0</v>
      </c>
      <c r="Q272" s="134">
        <v>0</v>
      </c>
      <c r="R272" s="105">
        <v>0</v>
      </c>
      <c r="S272" s="133">
        <v>0</v>
      </c>
      <c r="T272" s="406" t="e">
        <f t="shared" si="100"/>
        <v>#DIV/0!</v>
      </c>
      <c r="U272" s="132" t="e">
        <f t="shared" si="96"/>
        <v>#DIV/0!</v>
      </c>
      <c r="V272" s="132" t="e">
        <f t="shared" si="97"/>
        <v>#DIV/0!</v>
      </c>
      <c r="W272" s="132" t="e">
        <f t="shared" si="98"/>
        <v>#DIV/0!</v>
      </c>
    </row>
    <row r="273" spans="1:23" ht="12.75">
      <c r="A273" s="61" t="s">
        <v>430</v>
      </c>
      <c r="E273" s="1">
        <v>4</v>
      </c>
      <c r="G273" s="1">
        <v>6</v>
      </c>
      <c r="I273" s="1">
        <v>510</v>
      </c>
      <c r="J273" s="24">
        <v>4227</v>
      </c>
      <c r="K273" s="24" t="s">
        <v>495</v>
      </c>
      <c r="L273" s="24"/>
      <c r="M273" s="25">
        <v>0</v>
      </c>
      <c r="N273" s="29">
        <v>31857</v>
      </c>
      <c r="O273" s="29">
        <v>0</v>
      </c>
      <c r="P273" s="29">
        <v>32595</v>
      </c>
      <c r="Q273" s="134">
        <v>100000</v>
      </c>
      <c r="R273" s="105">
        <v>0</v>
      </c>
      <c r="S273" s="133">
        <v>0</v>
      </c>
      <c r="T273" s="406" t="e">
        <f t="shared" si="100"/>
        <v>#DIV/0!</v>
      </c>
      <c r="U273" s="132" t="e">
        <f t="shared" si="96"/>
        <v>#DIV/0!</v>
      </c>
      <c r="V273" s="132">
        <f t="shared" si="97"/>
        <v>306.7955207853965</v>
      </c>
      <c r="W273" s="132">
        <f t="shared" si="98"/>
        <v>0</v>
      </c>
    </row>
    <row r="274" spans="1:23" ht="12.75">
      <c r="A274" s="61" t="s">
        <v>430</v>
      </c>
      <c r="E274" s="1">
        <v>4</v>
      </c>
      <c r="G274" s="1">
        <v>6</v>
      </c>
      <c r="I274" s="1">
        <v>510</v>
      </c>
      <c r="J274" s="56">
        <v>4227</v>
      </c>
      <c r="K274" s="24" t="s">
        <v>364</v>
      </c>
      <c r="L274" s="56"/>
      <c r="M274" s="57">
        <v>0</v>
      </c>
      <c r="N274" s="59">
        <v>0</v>
      </c>
      <c r="O274" s="59">
        <v>0</v>
      </c>
      <c r="P274" s="59">
        <v>0</v>
      </c>
      <c r="Q274" s="134">
        <v>400000</v>
      </c>
      <c r="R274" s="265">
        <v>0</v>
      </c>
      <c r="S274" s="133">
        <v>0</v>
      </c>
      <c r="T274" s="406" t="e">
        <f t="shared" si="100"/>
        <v>#DIV/0!</v>
      </c>
      <c r="U274" s="132" t="e">
        <f t="shared" si="96"/>
        <v>#DIV/0!</v>
      </c>
      <c r="V274" s="132" t="e">
        <f t="shared" si="97"/>
        <v>#DIV/0!</v>
      </c>
      <c r="W274" s="132">
        <f t="shared" si="98"/>
        <v>0</v>
      </c>
    </row>
    <row r="275" spans="1:23" ht="12.75">
      <c r="A275" s="61" t="s">
        <v>430</v>
      </c>
      <c r="E275" s="1">
        <v>4</v>
      </c>
      <c r="G275" s="1">
        <v>6</v>
      </c>
      <c r="I275" s="1">
        <v>510</v>
      </c>
      <c r="J275" s="24">
        <v>4227</v>
      </c>
      <c r="K275" s="24" t="s">
        <v>355</v>
      </c>
      <c r="L275" s="24"/>
      <c r="M275" s="25">
        <v>0</v>
      </c>
      <c r="N275" s="29">
        <v>0</v>
      </c>
      <c r="O275" s="29">
        <v>0</v>
      </c>
      <c r="P275" s="29">
        <v>0</v>
      </c>
      <c r="Q275" s="134">
        <v>500000</v>
      </c>
      <c r="R275" s="105">
        <v>0</v>
      </c>
      <c r="S275" s="133">
        <v>0</v>
      </c>
      <c r="T275" s="406" t="e">
        <f t="shared" si="100"/>
        <v>#DIV/0!</v>
      </c>
      <c r="U275" s="132" t="e">
        <f t="shared" si="96"/>
        <v>#DIV/0!</v>
      </c>
      <c r="V275" s="132" t="e">
        <f t="shared" si="97"/>
        <v>#DIV/0!</v>
      </c>
      <c r="W275" s="132">
        <f t="shared" si="98"/>
        <v>0</v>
      </c>
    </row>
    <row r="276" spans="1:23" ht="12.75">
      <c r="A276" s="61" t="s">
        <v>430</v>
      </c>
      <c r="E276" s="1">
        <v>4</v>
      </c>
      <c r="G276" s="1">
        <v>6</v>
      </c>
      <c r="I276" s="1">
        <v>510</v>
      </c>
      <c r="J276" s="24">
        <v>4227</v>
      </c>
      <c r="K276" s="24" t="s">
        <v>369</v>
      </c>
      <c r="L276" s="24"/>
      <c r="M276" s="25">
        <v>0</v>
      </c>
      <c r="N276" s="29">
        <v>0</v>
      </c>
      <c r="O276" s="25">
        <v>0</v>
      </c>
      <c r="P276" s="29">
        <v>0</v>
      </c>
      <c r="Q276" s="134">
        <v>100000</v>
      </c>
      <c r="R276" s="105">
        <v>0</v>
      </c>
      <c r="S276" s="133">
        <v>0</v>
      </c>
      <c r="T276" s="406" t="e">
        <f t="shared" si="100"/>
        <v>#DIV/0!</v>
      </c>
      <c r="U276" s="132" t="e">
        <f t="shared" si="96"/>
        <v>#DIV/0!</v>
      </c>
      <c r="V276" s="132" t="e">
        <f t="shared" si="97"/>
        <v>#DIV/0!</v>
      </c>
      <c r="W276" s="132">
        <f t="shared" si="98"/>
        <v>0</v>
      </c>
    </row>
    <row r="277" spans="1:23" ht="13.5" thickBot="1">
      <c r="A277" s="61" t="s">
        <v>430</v>
      </c>
      <c r="E277" s="1">
        <v>4</v>
      </c>
      <c r="G277" s="1">
        <v>6</v>
      </c>
      <c r="I277" s="1">
        <v>510</v>
      </c>
      <c r="J277" s="56">
        <v>4227</v>
      </c>
      <c r="K277" s="24" t="s">
        <v>535</v>
      </c>
      <c r="L277" s="56"/>
      <c r="M277" s="57"/>
      <c r="N277" s="59">
        <v>0</v>
      </c>
      <c r="O277" s="57">
        <v>0</v>
      </c>
      <c r="P277" s="59">
        <v>0</v>
      </c>
      <c r="Q277" s="193">
        <v>0</v>
      </c>
      <c r="R277" s="265">
        <v>0</v>
      </c>
      <c r="S277" s="192">
        <v>0</v>
      </c>
      <c r="T277" s="406" t="e">
        <f t="shared" si="100"/>
        <v>#DIV/0!</v>
      </c>
      <c r="U277" s="137" t="e">
        <f t="shared" si="96"/>
        <v>#DIV/0!</v>
      </c>
      <c r="V277" s="137" t="e">
        <f t="shared" si="97"/>
        <v>#DIV/0!</v>
      </c>
      <c r="W277" s="137" t="e">
        <f t="shared" si="98"/>
        <v>#DIV/0!</v>
      </c>
    </row>
    <row r="278" spans="10:23" ht="12.75">
      <c r="J278" s="182"/>
      <c r="K278" s="182" t="s">
        <v>318</v>
      </c>
      <c r="L278" s="182"/>
      <c r="M278" s="183">
        <f aca="true" t="shared" si="101" ref="M278:R278">M269</f>
        <v>120780</v>
      </c>
      <c r="N278" s="183">
        <f>N269</f>
        <v>31857</v>
      </c>
      <c r="O278" s="183">
        <f t="shared" si="101"/>
        <v>0</v>
      </c>
      <c r="P278" s="183">
        <f t="shared" si="101"/>
        <v>69252</v>
      </c>
      <c r="Q278" s="184">
        <f>Q269</f>
        <v>1100000</v>
      </c>
      <c r="R278" s="263">
        <f t="shared" si="101"/>
        <v>0</v>
      </c>
      <c r="S278" s="184">
        <f>S269</f>
        <v>0</v>
      </c>
      <c r="T278" s="396" t="e">
        <f>S278/R278</f>
        <v>#DIV/0!</v>
      </c>
      <c r="U278" s="185"/>
      <c r="V278" s="185"/>
      <c r="W278" s="185"/>
    </row>
    <row r="279" spans="10:23" ht="12.75">
      <c r="J279" s="32"/>
      <c r="K279" s="32"/>
      <c r="L279" s="32"/>
      <c r="M279" s="33"/>
      <c r="N279" s="95"/>
      <c r="O279" s="33"/>
      <c r="P279" s="36"/>
      <c r="Q279" s="208"/>
      <c r="R279" s="264"/>
      <c r="S279" s="143"/>
      <c r="T279" s="375"/>
      <c r="U279" s="209"/>
      <c r="V279" s="209"/>
      <c r="W279" s="209"/>
    </row>
    <row r="280" spans="1:23" ht="12.75">
      <c r="A280" s="7" t="s">
        <v>398</v>
      </c>
      <c r="B280" s="7"/>
      <c r="C280" s="7"/>
      <c r="D280" s="7"/>
      <c r="E280" s="7"/>
      <c r="F280" s="7"/>
      <c r="G280" s="7"/>
      <c r="H280" s="7"/>
      <c r="I280" s="7"/>
      <c r="J280" s="127" t="s">
        <v>161</v>
      </c>
      <c r="K280" s="127" t="s">
        <v>160</v>
      </c>
      <c r="L280" s="127"/>
      <c r="M280" s="16"/>
      <c r="N280" s="215"/>
      <c r="O280" s="16"/>
      <c r="P280" s="16"/>
      <c r="Q280" s="152"/>
      <c r="R280" s="254"/>
      <c r="S280" s="151"/>
      <c r="T280" s="388"/>
      <c r="U280" s="153"/>
      <c r="V280" s="153"/>
      <c r="W280" s="153"/>
    </row>
    <row r="281" spans="1:23" ht="12.75">
      <c r="A281" s="8" t="s">
        <v>431</v>
      </c>
      <c r="B281" s="8"/>
      <c r="C281" s="8"/>
      <c r="D281" s="8"/>
      <c r="E281" s="8"/>
      <c r="F281" s="8"/>
      <c r="G281" s="8"/>
      <c r="H281" s="8"/>
      <c r="I281" s="8">
        <v>451</v>
      </c>
      <c r="J281" s="8" t="s">
        <v>163</v>
      </c>
      <c r="K281" s="8" t="s">
        <v>162</v>
      </c>
      <c r="L281" s="8"/>
      <c r="M281" s="17"/>
      <c r="N281" s="210"/>
      <c r="O281" s="17"/>
      <c r="P281" s="17"/>
      <c r="Q281" s="146"/>
      <c r="R281" s="252"/>
      <c r="S281" s="145"/>
      <c r="T281" s="386"/>
      <c r="U281" s="147"/>
      <c r="V281" s="147"/>
      <c r="W281" s="147"/>
    </row>
    <row r="282" spans="1:23" ht="12.75">
      <c r="A282" s="61" t="s">
        <v>431</v>
      </c>
      <c r="I282" s="1">
        <v>451</v>
      </c>
      <c r="J282" s="68">
        <v>4</v>
      </c>
      <c r="K282" s="68" t="s">
        <v>8</v>
      </c>
      <c r="L282" s="68"/>
      <c r="M282" s="82">
        <f aca="true" t="shared" si="102" ref="M282:S282">M283</f>
        <v>0</v>
      </c>
      <c r="N282" s="81">
        <f t="shared" si="102"/>
        <v>1194463</v>
      </c>
      <c r="O282" s="81">
        <f t="shared" si="102"/>
        <v>620000</v>
      </c>
      <c r="P282" s="81">
        <f t="shared" si="102"/>
        <v>1509751</v>
      </c>
      <c r="Q282" s="130">
        <f t="shared" si="102"/>
        <v>960000</v>
      </c>
      <c r="R282" s="105">
        <f t="shared" si="102"/>
        <v>970000</v>
      </c>
      <c r="S282" s="131">
        <f t="shared" si="102"/>
        <v>0</v>
      </c>
      <c r="T282" s="393">
        <f>S282/R282</f>
        <v>0</v>
      </c>
      <c r="U282" s="132">
        <f aca="true" t="shared" si="103" ref="U282:U312">P282/O282*100</f>
        <v>243.5082258064516</v>
      </c>
      <c r="V282" s="132">
        <f aca="true" t="shared" si="104" ref="V282:V312">Q282/P282*100</f>
        <v>63.5866444201726</v>
      </c>
      <c r="W282" s="132">
        <f aca="true" t="shared" si="105" ref="W282:W312">R282/Q282*100</f>
        <v>101.04166666666667</v>
      </c>
    </row>
    <row r="283" spans="1:23" ht="12.75">
      <c r="A283" s="61" t="s">
        <v>431</v>
      </c>
      <c r="I283" s="1">
        <v>451</v>
      </c>
      <c r="J283" s="24">
        <v>42</v>
      </c>
      <c r="K283" s="24" t="s">
        <v>98</v>
      </c>
      <c r="L283" s="24"/>
      <c r="M283" s="25">
        <f>M286+M287+M288+M300+M306+M307+M308</f>
        <v>0</v>
      </c>
      <c r="N283" s="29">
        <f>N286+N287+N288+N300+N306+N307+N308</f>
        <v>1194463</v>
      </c>
      <c r="O283" s="29">
        <f>O286+O287+O288+O300+O306+O307+O308+O312+O309</f>
        <v>620000</v>
      </c>
      <c r="P283" s="29">
        <f>P286+P287+P288+P300+P306+P307+P308+P289+P290+P291+P292+P293+P294+P295+P309</f>
        <v>1509751</v>
      </c>
      <c r="Q283" s="134">
        <f>Q286+Q287+Q288+Q300+Q306+Q307+Q308+Q309+Q302+Q296+Q297+Q298</f>
        <v>960000</v>
      </c>
      <c r="R283" s="105">
        <f>R284+R285+R286+R287+R288+R300+R306+R307+R308+R309+R296+R297+R298+R299+R302+R310+R311+R290</f>
        <v>970000</v>
      </c>
      <c r="S283" s="133">
        <f>S284+S285+S286+S287+S288+S300+S306+S307+S308+S309+S296+S297+S298+S299+S302+S310+S311+S304+S305+S301+S303</f>
        <v>0</v>
      </c>
      <c r="T283" s="394">
        <f>S283/R283</f>
        <v>0</v>
      </c>
      <c r="U283" s="132">
        <f t="shared" si="103"/>
        <v>243.5082258064516</v>
      </c>
      <c r="V283" s="132">
        <f t="shared" si="104"/>
        <v>63.5866444201726</v>
      </c>
      <c r="W283" s="132">
        <f t="shared" si="105"/>
        <v>101.04166666666667</v>
      </c>
    </row>
    <row r="284" spans="1:23" ht="12.75">
      <c r="A284" s="61" t="s">
        <v>431</v>
      </c>
      <c r="I284" s="1">
        <v>451</v>
      </c>
      <c r="J284" s="24">
        <v>4212</v>
      </c>
      <c r="K284" s="24" t="s">
        <v>524</v>
      </c>
      <c r="L284" s="24"/>
      <c r="M284" s="25"/>
      <c r="N284" s="29">
        <v>0</v>
      </c>
      <c r="O284" s="29">
        <v>0</v>
      </c>
      <c r="P284" s="29">
        <v>0</v>
      </c>
      <c r="Q284" s="134">
        <v>0</v>
      </c>
      <c r="R284" s="105">
        <v>30000</v>
      </c>
      <c r="S284" s="133">
        <v>0</v>
      </c>
      <c r="T284" s="394">
        <f aca="true" t="shared" si="106" ref="T284:T312">S284/R284</f>
        <v>0</v>
      </c>
      <c r="U284" s="132"/>
      <c r="V284" s="132"/>
      <c r="W284" s="132"/>
    </row>
    <row r="285" spans="1:23" ht="12.75">
      <c r="A285" s="61" t="s">
        <v>431</v>
      </c>
      <c r="I285" s="1">
        <v>451</v>
      </c>
      <c r="J285" s="24">
        <v>4212</v>
      </c>
      <c r="K285" s="24" t="s">
        <v>390</v>
      </c>
      <c r="L285" s="24"/>
      <c r="M285" s="25"/>
      <c r="N285" s="29">
        <v>0</v>
      </c>
      <c r="O285" s="29">
        <v>0</v>
      </c>
      <c r="P285" s="29">
        <v>0</v>
      </c>
      <c r="Q285" s="134">
        <v>0</v>
      </c>
      <c r="R285" s="105">
        <v>0</v>
      </c>
      <c r="S285" s="133">
        <v>0</v>
      </c>
      <c r="T285" s="394" t="e">
        <f t="shared" si="106"/>
        <v>#DIV/0!</v>
      </c>
      <c r="U285" s="132"/>
      <c r="V285" s="132"/>
      <c r="W285" s="132"/>
    </row>
    <row r="286" spans="1:23" ht="12.75" hidden="1">
      <c r="A286" s="61" t="s">
        <v>431</v>
      </c>
      <c r="E286" s="1">
        <v>4</v>
      </c>
      <c r="G286" s="1">
        <v>6</v>
      </c>
      <c r="I286" s="1">
        <v>451</v>
      </c>
      <c r="J286" s="24">
        <v>4213</v>
      </c>
      <c r="K286" s="24" t="s">
        <v>306</v>
      </c>
      <c r="L286" s="24"/>
      <c r="M286" s="25">
        <v>0</v>
      </c>
      <c r="N286" s="29">
        <v>0</v>
      </c>
      <c r="O286" s="29">
        <v>0</v>
      </c>
      <c r="P286" s="29">
        <v>0</v>
      </c>
      <c r="Q286" s="134">
        <v>0</v>
      </c>
      <c r="R286" s="105">
        <v>0</v>
      </c>
      <c r="S286" s="133">
        <v>0</v>
      </c>
      <c r="T286" s="394" t="e">
        <f t="shared" si="106"/>
        <v>#DIV/0!</v>
      </c>
      <c r="U286" s="132" t="e">
        <f t="shared" si="103"/>
        <v>#DIV/0!</v>
      </c>
      <c r="V286" s="132" t="e">
        <f t="shared" si="104"/>
        <v>#DIV/0!</v>
      </c>
      <c r="W286" s="132" t="e">
        <f t="shared" si="105"/>
        <v>#DIV/0!</v>
      </c>
    </row>
    <row r="287" spans="1:23" ht="12.75">
      <c r="A287" s="61" t="s">
        <v>431</v>
      </c>
      <c r="E287" s="1">
        <v>4</v>
      </c>
      <c r="G287" s="1">
        <v>6</v>
      </c>
      <c r="I287" s="1">
        <v>451</v>
      </c>
      <c r="J287" s="24">
        <v>4213</v>
      </c>
      <c r="K287" s="24" t="s">
        <v>496</v>
      </c>
      <c r="L287" s="24"/>
      <c r="M287" s="25">
        <v>0</v>
      </c>
      <c r="N287" s="29">
        <v>556150</v>
      </c>
      <c r="O287" s="29">
        <v>0</v>
      </c>
      <c r="P287" s="29">
        <v>9225</v>
      </c>
      <c r="Q287" s="134">
        <v>0</v>
      </c>
      <c r="R287" s="105">
        <v>0</v>
      </c>
      <c r="S287" s="133">
        <v>0</v>
      </c>
      <c r="T287" s="394" t="e">
        <f t="shared" si="106"/>
        <v>#DIV/0!</v>
      </c>
      <c r="U287" s="132" t="e">
        <f t="shared" si="103"/>
        <v>#DIV/0!</v>
      </c>
      <c r="V287" s="132">
        <f t="shared" si="104"/>
        <v>0</v>
      </c>
      <c r="W287" s="132" t="e">
        <f t="shared" si="105"/>
        <v>#DIV/0!</v>
      </c>
    </row>
    <row r="288" spans="1:23" ht="12.75">
      <c r="A288" s="61" t="s">
        <v>431</v>
      </c>
      <c r="E288" s="1">
        <v>4</v>
      </c>
      <c r="G288" s="1">
        <v>6</v>
      </c>
      <c r="I288" s="1">
        <v>451</v>
      </c>
      <c r="J288" s="24">
        <v>4213</v>
      </c>
      <c r="K288" s="24" t="s">
        <v>368</v>
      </c>
      <c r="L288" s="24"/>
      <c r="M288" s="25">
        <v>0</v>
      </c>
      <c r="N288" s="29">
        <v>0</v>
      </c>
      <c r="O288" s="29">
        <v>500000</v>
      </c>
      <c r="P288" s="29">
        <v>550000</v>
      </c>
      <c r="Q288" s="134">
        <v>0</v>
      </c>
      <c r="R288" s="105">
        <v>0</v>
      </c>
      <c r="S288" s="133">
        <v>0</v>
      </c>
      <c r="T288" s="394" t="e">
        <f t="shared" si="106"/>
        <v>#DIV/0!</v>
      </c>
      <c r="U288" s="132">
        <f t="shared" si="103"/>
        <v>110.00000000000001</v>
      </c>
      <c r="V288" s="132">
        <f t="shared" si="104"/>
        <v>0</v>
      </c>
      <c r="W288" s="132" t="e">
        <f t="shared" si="105"/>
        <v>#DIV/0!</v>
      </c>
    </row>
    <row r="289" spans="1:23" ht="12.75">
      <c r="A289" s="61" t="s">
        <v>431</v>
      </c>
      <c r="C289" s="1">
        <v>2</v>
      </c>
      <c r="I289" s="1">
        <v>451</v>
      </c>
      <c r="J289" s="24">
        <v>4213</v>
      </c>
      <c r="K289" s="24" t="s">
        <v>497</v>
      </c>
      <c r="L289" s="24"/>
      <c r="M289" s="25"/>
      <c r="N289" s="29">
        <v>0</v>
      </c>
      <c r="O289" s="29">
        <v>0</v>
      </c>
      <c r="P289" s="29">
        <v>30000</v>
      </c>
      <c r="Q289" s="134">
        <v>0</v>
      </c>
      <c r="R289" s="105">
        <v>0</v>
      </c>
      <c r="S289" s="133">
        <v>0</v>
      </c>
      <c r="T289" s="394" t="e">
        <f t="shared" si="106"/>
        <v>#DIV/0!</v>
      </c>
      <c r="U289" s="132" t="e">
        <f t="shared" si="103"/>
        <v>#DIV/0!</v>
      </c>
      <c r="V289" s="132">
        <f t="shared" si="104"/>
        <v>0</v>
      </c>
      <c r="W289" s="132" t="e">
        <f t="shared" si="105"/>
        <v>#DIV/0!</v>
      </c>
    </row>
    <row r="290" spans="1:23" ht="12.75">
      <c r="A290" s="61" t="s">
        <v>431</v>
      </c>
      <c r="C290" s="1">
        <v>2</v>
      </c>
      <c r="I290" s="1">
        <v>451</v>
      </c>
      <c r="J290" s="24">
        <v>4213</v>
      </c>
      <c r="K290" s="24" t="s">
        <v>498</v>
      </c>
      <c r="L290" s="24"/>
      <c r="M290" s="25"/>
      <c r="N290" s="29">
        <v>0</v>
      </c>
      <c r="O290" s="29">
        <v>0</v>
      </c>
      <c r="P290" s="29">
        <v>275000</v>
      </c>
      <c r="Q290" s="134">
        <v>0</v>
      </c>
      <c r="R290" s="105">
        <v>275000</v>
      </c>
      <c r="S290" s="133">
        <v>0</v>
      </c>
      <c r="T290" s="394">
        <f t="shared" si="106"/>
        <v>0</v>
      </c>
      <c r="U290" s="132" t="e">
        <f t="shared" si="103"/>
        <v>#DIV/0!</v>
      </c>
      <c r="V290" s="132">
        <f t="shared" si="104"/>
        <v>0</v>
      </c>
      <c r="W290" s="132" t="e">
        <f t="shared" si="105"/>
        <v>#DIV/0!</v>
      </c>
    </row>
    <row r="291" spans="1:23" ht="12.75">
      <c r="A291" s="61" t="s">
        <v>431</v>
      </c>
      <c r="C291" s="1">
        <v>2</v>
      </c>
      <c r="E291" s="1">
        <v>4</v>
      </c>
      <c r="I291" s="1">
        <v>451</v>
      </c>
      <c r="J291" s="24">
        <v>4213</v>
      </c>
      <c r="K291" s="24" t="s">
        <v>499</v>
      </c>
      <c r="L291" s="24"/>
      <c r="M291" s="25"/>
      <c r="N291" s="29">
        <v>0</v>
      </c>
      <c r="O291" s="29">
        <v>0</v>
      </c>
      <c r="P291" s="29">
        <v>254378</v>
      </c>
      <c r="Q291" s="134">
        <v>0</v>
      </c>
      <c r="R291" s="105">
        <v>0</v>
      </c>
      <c r="S291" s="133">
        <v>0</v>
      </c>
      <c r="T291" s="394" t="e">
        <f t="shared" si="106"/>
        <v>#DIV/0!</v>
      </c>
      <c r="U291" s="132" t="e">
        <f t="shared" si="103"/>
        <v>#DIV/0!</v>
      </c>
      <c r="V291" s="132">
        <f t="shared" si="104"/>
        <v>0</v>
      </c>
      <c r="W291" s="132" t="e">
        <f t="shared" si="105"/>
        <v>#DIV/0!</v>
      </c>
    </row>
    <row r="292" spans="1:23" ht="12.75">
      <c r="A292" s="61" t="s">
        <v>431</v>
      </c>
      <c r="C292" s="1">
        <v>2</v>
      </c>
      <c r="E292" s="1">
        <v>4</v>
      </c>
      <c r="I292" s="1">
        <v>451</v>
      </c>
      <c r="J292" s="24">
        <v>4213</v>
      </c>
      <c r="K292" s="24" t="s">
        <v>503</v>
      </c>
      <c r="L292" s="24"/>
      <c r="M292" s="25"/>
      <c r="N292" s="29">
        <v>0</v>
      </c>
      <c r="O292" s="29">
        <v>0</v>
      </c>
      <c r="P292" s="29">
        <v>5100</v>
      </c>
      <c r="Q292" s="134">
        <v>0</v>
      </c>
      <c r="R292" s="105">
        <v>0</v>
      </c>
      <c r="S292" s="133">
        <v>0</v>
      </c>
      <c r="T292" s="394" t="e">
        <f t="shared" si="106"/>
        <v>#DIV/0!</v>
      </c>
      <c r="U292" s="132" t="e">
        <f t="shared" si="103"/>
        <v>#DIV/0!</v>
      </c>
      <c r="V292" s="132">
        <f t="shared" si="104"/>
        <v>0</v>
      </c>
      <c r="W292" s="132" t="e">
        <f t="shared" si="105"/>
        <v>#DIV/0!</v>
      </c>
    </row>
    <row r="293" spans="1:23" ht="12.75">
      <c r="A293" s="61" t="s">
        <v>431</v>
      </c>
      <c r="C293" s="1">
        <v>2</v>
      </c>
      <c r="E293" s="1">
        <v>4</v>
      </c>
      <c r="I293" s="1">
        <v>451</v>
      </c>
      <c r="J293" s="24">
        <v>4213</v>
      </c>
      <c r="K293" s="24" t="s">
        <v>500</v>
      </c>
      <c r="L293" s="24"/>
      <c r="M293" s="25"/>
      <c r="N293" s="29">
        <v>0</v>
      </c>
      <c r="O293" s="29">
        <v>0</v>
      </c>
      <c r="P293" s="29">
        <v>100000</v>
      </c>
      <c r="Q293" s="134">
        <v>0</v>
      </c>
      <c r="R293" s="105">
        <v>0</v>
      </c>
      <c r="S293" s="133">
        <v>0</v>
      </c>
      <c r="T293" s="394" t="e">
        <f t="shared" si="106"/>
        <v>#DIV/0!</v>
      </c>
      <c r="U293" s="132" t="e">
        <f t="shared" si="103"/>
        <v>#DIV/0!</v>
      </c>
      <c r="V293" s="132">
        <f t="shared" si="104"/>
        <v>0</v>
      </c>
      <c r="W293" s="132" t="e">
        <f t="shared" si="105"/>
        <v>#DIV/0!</v>
      </c>
    </row>
    <row r="294" spans="1:23" ht="12.75">
      <c r="A294" s="61" t="s">
        <v>431</v>
      </c>
      <c r="C294" s="1">
        <v>2</v>
      </c>
      <c r="E294" s="1">
        <v>4</v>
      </c>
      <c r="I294" s="1">
        <v>451</v>
      </c>
      <c r="J294" s="24">
        <v>4213</v>
      </c>
      <c r="K294" s="24" t="s">
        <v>501</v>
      </c>
      <c r="L294" s="24"/>
      <c r="M294" s="25"/>
      <c r="N294" s="29">
        <v>0</v>
      </c>
      <c r="O294" s="29">
        <v>0</v>
      </c>
      <c r="P294" s="29">
        <v>270600</v>
      </c>
      <c r="Q294" s="134">
        <v>0</v>
      </c>
      <c r="R294" s="105">
        <v>0</v>
      </c>
      <c r="S294" s="133">
        <v>0</v>
      </c>
      <c r="T294" s="394" t="e">
        <f t="shared" si="106"/>
        <v>#DIV/0!</v>
      </c>
      <c r="U294" s="132" t="e">
        <f t="shared" si="103"/>
        <v>#DIV/0!</v>
      </c>
      <c r="V294" s="132">
        <f t="shared" si="104"/>
        <v>0</v>
      </c>
      <c r="W294" s="132" t="e">
        <f t="shared" si="105"/>
        <v>#DIV/0!</v>
      </c>
    </row>
    <row r="295" spans="1:23" ht="12.75">
      <c r="A295" s="61" t="s">
        <v>431</v>
      </c>
      <c r="C295" s="1">
        <v>2</v>
      </c>
      <c r="E295" s="1">
        <v>4</v>
      </c>
      <c r="I295" s="1">
        <v>451</v>
      </c>
      <c r="J295" s="24">
        <v>4213</v>
      </c>
      <c r="K295" s="24" t="s">
        <v>502</v>
      </c>
      <c r="L295" s="24"/>
      <c r="M295" s="25"/>
      <c r="N295" s="29">
        <v>0</v>
      </c>
      <c r="O295" s="29">
        <v>0</v>
      </c>
      <c r="P295" s="29">
        <v>8800</v>
      </c>
      <c r="Q295" s="134">
        <v>0</v>
      </c>
      <c r="R295" s="105">
        <v>0</v>
      </c>
      <c r="S295" s="133">
        <v>0</v>
      </c>
      <c r="T295" s="394" t="e">
        <f t="shared" si="106"/>
        <v>#DIV/0!</v>
      </c>
      <c r="U295" s="132" t="e">
        <f t="shared" si="103"/>
        <v>#DIV/0!</v>
      </c>
      <c r="V295" s="132">
        <f t="shared" si="104"/>
        <v>0</v>
      </c>
      <c r="W295" s="132" t="e">
        <f t="shared" si="105"/>
        <v>#DIV/0!</v>
      </c>
    </row>
    <row r="296" spans="1:23" ht="12.75" hidden="1">
      <c r="A296" s="61"/>
      <c r="I296" s="1">
        <v>451</v>
      </c>
      <c r="J296" s="24">
        <v>4213</v>
      </c>
      <c r="K296" s="31" t="s">
        <v>518</v>
      </c>
      <c r="L296" s="30"/>
      <c r="M296" s="25"/>
      <c r="N296" s="29">
        <v>0</v>
      </c>
      <c r="O296" s="29">
        <v>0</v>
      </c>
      <c r="P296" s="29">
        <v>0</v>
      </c>
      <c r="Q296" s="134">
        <v>0</v>
      </c>
      <c r="R296" s="105">
        <v>0</v>
      </c>
      <c r="S296" s="133">
        <v>0</v>
      </c>
      <c r="T296" s="394" t="e">
        <f t="shared" si="106"/>
        <v>#DIV/0!</v>
      </c>
      <c r="U296" s="132" t="e">
        <f t="shared" si="103"/>
        <v>#DIV/0!</v>
      </c>
      <c r="V296" s="132" t="e">
        <f t="shared" si="104"/>
        <v>#DIV/0!</v>
      </c>
      <c r="W296" s="132" t="e">
        <f t="shared" si="105"/>
        <v>#DIV/0!</v>
      </c>
    </row>
    <row r="297" spans="1:23" ht="12.75" hidden="1">
      <c r="A297" s="61"/>
      <c r="I297" s="1">
        <v>451</v>
      </c>
      <c r="J297" s="24">
        <v>4213</v>
      </c>
      <c r="K297" s="31" t="s">
        <v>519</v>
      </c>
      <c r="L297" s="30"/>
      <c r="M297" s="25"/>
      <c r="N297" s="29">
        <v>0</v>
      </c>
      <c r="O297" s="29">
        <v>0</v>
      </c>
      <c r="P297" s="29">
        <v>0</v>
      </c>
      <c r="Q297" s="134">
        <v>0</v>
      </c>
      <c r="R297" s="105">
        <v>0</v>
      </c>
      <c r="S297" s="133">
        <v>0</v>
      </c>
      <c r="T297" s="394" t="e">
        <f t="shared" si="106"/>
        <v>#DIV/0!</v>
      </c>
      <c r="U297" s="132" t="e">
        <f t="shared" si="103"/>
        <v>#DIV/0!</v>
      </c>
      <c r="V297" s="132" t="e">
        <f t="shared" si="104"/>
        <v>#DIV/0!</v>
      </c>
      <c r="W297" s="132" t="e">
        <f t="shared" si="105"/>
        <v>#DIV/0!</v>
      </c>
    </row>
    <row r="298" spans="1:23" ht="12.75">
      <c r="A298" s="61" t="s">
        <v>431</v>
      </c>
      <c r="C298" s="1">
        <v>2</v>
      </c>
      <c r="E298" s="1">
        <v>4</v>
      </c>
      <c r="I298" s="1">
        <v>451</v>
      </c>
      <c r="J298" s="24">
        <v>4213</v>
      </c>
      <c r="K298" s="31" t="s">
        <v>520</v>
      </c>
      <c r="L298" s="30"/>
      <c r="M298" s="25"/>
      <c r="N298" s="29">
        <v>0</v>
      </c>
      <c r="O298" s="29">
        <v>0</v>
      </c>
      <c r="P298" s="29">
        <v>0</v>
      </c>
      <c r="Q298" s="134">
        <v>0</v>
      </c>
      <c r="R298" s="105">
        <v>250000</v>
      </c>
      <c r="S298" s="133">
        <v>0</v>
      </c>
      <c r="T298" s="394">
        <f t="shared" si="106"/>
        <v>0</v>
      </c>
      <c r="U298" s="132" t="e">
        <f t="shared" si="103"/>
        <v>#DIV/0!</v>
      </c>
      <c r="V298" s="132" t="e">
        <f t="shared" si="104"/>
        <v>#DIV/0!</v>
      </c>
      <c r="W298" s="132"/>
    </row>
    <row r="299" spans="1:23" ht="12.75">
      <c r="A299" s="61" t="s">
        <v>431</v>
      </c>
      <c r="C299" s="1">
        <v>2</v>
      </c>
      <c r="E299" s="1">
        <v>4</v>
      </c>
      <c r="I299" s="1">
        <v>451</v>
      </c>
      <c r="J299" s="24">
        <v>4213</v>
      </c>
      <c r="K299" s="31" t="s">
        <v>521</v>
      </c>
      <c r="L299" s="30"/>
      <c r="M299" s="25"/>
      <c r="N299" s="29">
        <v>0</v>
      </c>
      <c r="O299" s="29">
        <v>0</v>
      </c>
      <c r="P299" s="29">
        <v>0</v>
      </c>
      <c r="Q299" s="134">
        <v>0</v>
      </c>
      <c r="R299" s="105">
        <v>15000</v>
      </c>
      <c r="S299" s="133">
        <v>0</v>
      </c>
      <c r="T299" s="394">
        <f t="shared" si="106"/>
        <v>0</v>
      </c>
      <c r="U299" s="132" t="e">
        <f t="shared" si="103"/>
        <v>#DIV/0!</v>
      </c>
      <c r="V299" s="132" t="e">
        <f t="shared" si="104"/>
        <v>#DIV/0!</v>
      </c>
      <c r="W299" s="132"/>
    </row>
    <row r="300" spans="1:23" ht="12.75">
      <c r="A300" s="61" t="s">
        <v>431</v>
      </c>
      <c r="E300" s="1">
        <v>4</v>
      </c>
      <c r="G300" s="1">
        <v>6</v>
      </c>
      <c r="I300" s="1">
        <v>451</v>
      </c>
      <c r="J300" s="24">
        <v>4213</v>
      </c>
      <c r="K300" s="24" t="s">
        <v>533</v>
      </c>
      <c r="L300" s="24"/>
      <c r="M300" s="25">
        <v>0</v>
      </c>
      <c r="N300" s="29">
        <v>0</v>
      </c>
      <c r="O300" s="29">
        <v>100000</v>
      </c>
      <c r="P300" s="29">
        <v>0</v>
      </c>
      <c r="Q300" s="134">
        <v>100000</v>
      </c>
      <c r="R300" s="105">
        <v>0</v>
      </c>
      <c r="S300" s="133">
        <v>0</v>
      </c>
      <c r="T300" s="394" t="e">
        <f t="shared" si="106"/>
        <v>#DIV/0!</v>
      </c>
      <c r="U300" s="132">
        <f t="shared" si="103"/>
        <v>0</v>
      </c>
      <c r="V300" s="132" t="e">
        <f t="shared" si="104"/>
        <v>#DIV/0!</v>
      </c>
      <c r="W300" s="132">
        <f t="shared" si="105"/>
        <v>0</v>
      </c>
    </row>
    <row r="301" spans="1:23" ht="12.75">
      <c r="A301" s="61" t="s">
        <v>431</v>
      </c>
      <c r="C301" s="1">
        <v>2</v>
      </c>
      <c r="E301" s="1">
        <v>4</v>
      </c>
      <c r="I301" s="1">
        <v>451</v>
      </c>
      <c r="J301" s="24">
        <v>4213</v>
      </c>
      <c r="K301" s="24" t="s">
        <v>534</v>
      </c>
      <c r="L301" s="24"/>
      <c r="M301" s="25"/>
      <c r="N301" s="29">
        <v>0</v>
      </c>
      <c r="O301" s="29">
        <v>0</v>
      </c>
      <c r="P301" s="29">
        <v>0</v>
      </c>
      <c r="Q301" s="134">
        <v>0</v>
      </c>
      <c r="R301" s="105">
        <v>0</v>
      </c>
      <c r="S301" s="133">
        <v>0</v>
      </c>
      <c r="T301" s="394" t="e">
        <f t="shared" si="106"/>
        <v>#DIV/0!</v>
      </c>
      <c r="U301" s="132" t="e">
        <f t="shared" si="103"/>
        <v>#DIV/0!</v>
      </c>
      <c r="V301" s="132" t="e">
        <f t="shared" si="104"/>
        <v>#DIV/0!</v>
      </c>
      <c r="W301" s="132"/>
    </row>
    <row r="302" spans="1:23" ht="12.75">
      <c r="A302" s="61" t="s">
        <v>431</v>
      </c>
      <c r="C302" s="1">
        <v>2</v>
      </c>
      <c r="E302" s="1">
        <v>4</v>
      </c>
      <c r="I302" s="1">
        <v>451</v>
      </c>
      <c r="J302" s="24">
        <v>4213</v>
      </c>
      <c r="K302" s="24" t="s">
        <v>389</v>
      </c>
      <c r="L302" s="24"/>
      <c r="M302" s="25"/>
      <c r="N302" s="29">
        <v>0</v>
      </c>
      <c r="O302" s="29">
        <v>0</v>
      </c>
      <c r="P302" s="29">
        <v>0</v>
      </c>
      <c r="Q302" s="134">
        <v>800000</v>
      </c>
      <c r="R302" s="105">
        <v>400000</v>
      </c>
      <c r="S302" s="133">
        <v>0</v>
      </c>
      <c r="T302" s="394">
        <f t="shared" si="106"/>
        <v>0</v>
      </c>
      <c r="U302" s="132" t="e">
        <f t="shared" si="103"/>
        <v>#DIV/0!</v>
      </c>
      <c r="V302" s="132" t="e">
        <f t="shared" si="104"/>
        <v>#DIV/0!</v>
      </c>
      <c r="W302" s="132">
        <f t="shared" si="105"/>
        <v>50</v>
      </c>
    </row>
    <row r="303" spans="1:23" ht="12.75">
      <c r="A303" s="61" t="s">
        <v>431</v>
      </c>
      <c r="C303" s="1">
        <v>2</v>
      </c>
      <c r="E303" s="1">
        <v>4</v>
      </c>
      <c r="I303" s="1">
        <v>451</v>
      </c>
      <c r="J303" s="24">
        <v>4213</v>
      </c>
      <c r="K303" s="24" t="s">
        <v>539</v>
      </c>
      <c r="L303" s="24"/>
      <c r="M303" s="25"/>
      <c r="N303" s="29">
        <v>0</v>
      </c>
      <c r="O303" s="29">
        <v>0</v>
      </c>
      <c r="P303" s="29">
        <v>0</v>
      </c>
      <c r="Q303" s="134">
        <v>0</v>
      </c>
      <c r="R303" s="105">
        <v>0</v>
      </c>
      <c r="S303" s="133">
        <v>0</v>
      </c>
      <c r="T303" s="394" t="e">
        <f t="shared" si="106"/>
        <v>#DIV/0!</v>
      </c>
      <c r="U303" s="132" t="e">
        <f t="shared" si="103"/>
        <v>#DIV/0!</v>
      </c>
      <c r="V303" s="132" t="e">
        <f t="shared" si="104"/>
        <v>#DIV/0!</v>
      </c>
      <c r="W303" s="132"/>
    </row>
    <row r="304" spans="1:23" ht="12.75">
      <c r="A304" s="61" t="s">
        <v>431</v>
      </c>
      <c r="C304" s="1">
        <v>2</v>
      </c>
      <c r="E304" s="1">
        <v>4</v>
      </c>
      <c r="I304" s="1">
        <v>451</v>
      </c>
      <c r="J304" s="24">
        <v>4213</v>
      </c>
      <c r="K304" s="24" t="s">
        <v>531</v>
      </c>
      <c r="L304" s="24"/>
      <c r="M304" s="25"/>
      <c r="N304" s="29">
        <v>0</v>
      </c>
      <c r="O304" s="29">
        <v>0</v>
      </c>
      <c r="P304" s="29">
        <v>0</v>
      </c>
      <c r="Q304" s="134">
        <v>0</v>
      </c>
      <c r="R304" s="105">
        <v>0</v>
      </c>
      <c r="S304" s="133">
        <v>0</v>
      </c>
      <c r="T304" s="394" t="e">
        <f t="shared" si="106"/>
        <v>#DIV/0!</v>
      </c>
      <c r="U304" s="132" t="e">
        <f t="shared" si="103"/>
        <v>#DIV/0!</v>
      </c>
      <c r="V304" s="132" t="e">
        <f t="shared" si="104"/>
        <v>#DIV/0!</v>
      </c>
      <c r="W304" s="132"/>
    </row>
    <row r="305" spans="1:23" ht="12.75">
      <c r="A305" s="61" t="s">
        <v>431</v>
      </c>
      <c r="C305" s="1">
        <v>2</v>
      </c>
      <c r="E305" s="1">
        <v>4</v>
      </c>
      <c r="I305" s="1">
        <v>451</v>
      </c>
      <c r="J305" s="24">
        <v>4213</v>
      </c>
      <c r="K305" s="24" t="s">
        <v>532</v>
      </c>
      <c r="L305" s="24"/>
      <c r="M305" s="25"/>
      <c r="N305" s="29">
        <v>0</v>
      </c>
      <c r="O305" s="29">
        <v>0</v>
      </c>
      <c r="P305" s="29">
        <v>0</v>
      </c>
      <c r="Q305" s="134">
        <v>0</v>
      </c>
      <c r="R305" s="105">
        <v>0</v>
      </c>
      <c r="S305" s="133">
        <v>0</v>
      </c>
      <c r="T305" s="394" t="e">
        <f t="shared" si="106"/>
        <v>#DIV/0!</v>
      </c>
      <c r="U305" s="132" t="e">
        <f t="shared" si="103"/>
        <v>#DIV/0!</v>
      </c>
      <c r="V305" s="132" t="e">
        <f t="shared" si="104"/>
        <v>#DIV/0!</v>
      </c>
      <c r="W305" s="132"/>
    </row>
    <row r="306" spans="1:23" ht="12.75">
      <c r="A306" s="61" t="s">
        <v>431</v>
      </c>
      <c r="E306" s="1">
        <v>4</v>
      </c>
      <c r="G306" s="1">
        <v>6</v>
      </c>
      <c r="I306" s="1">
        <v>451</v>
      </c>
      <c r="J306" s="24">
        <v>4213</v>
      </c>
      <c r="K306" s="24" t="s">
        <v>356</v>
      </c>
      <c r="L306" s="24"/>
      <c r="M306" s="25">
        <v>0</v>
      </c>
      <c r="N306" s="29">
        <v>623791</v>
      </c>
      <c r="O306" s="29">
        <v>0</v>
      </c>
      <c r="P306" s="29">
        <v>0</v>
      </c>
      <c r="Q306" s="134">
        <v>0</v>
      </c>
      <c r="R306" s="105">
        <v>0</v>
      </c>
      <c r="S306" s="133">
        <v>0</v>
      </c>
      <c r="T306" s="394" t="e">
        <f t="shared" si="106"/>
        <v>#DIV/0!</v>
      </c>
      <c r="U306" s="132" t="e">
        <f t="shared" si="103"/>
        <v>#DIV/0!</v>
      </c>
      <c r="V306" s="132" t="e">
        <f t="shared" si="104"/>
        <v>#DIV/0!</v>
      </c>
      <c r="W306" s="132" t="e">
        <f t="shared" si="105"/>
        <v>#DIV/0!</v>
      </c>
    </row>
    <row r="307" spans="1:23" ht="12.75">
      <c r="A307" s="61" t="s">
        <v>431</v>
      </c>
      <c r="E307" s="1">
        <v>4</v>
      </c>
      <c r="G307" s="1">
        <v>6</v>
      </c>
      <c r="I307" s="1">
        <v>451</v>
      </c>
      <c r="J307" s="24">
        <v>4213</v>
      </c>
      <c r="K307" s="24" t="s">
        <v>307</v>
      </c>
      <c r="L307" s="24"/>
      <c r="M307" s="25">
        <v>0</v>
      </c>
      <c r="N307" s="29">
        <v>0</v>
      </c>
      <c r="O307" s="29">
        <v>0</v>
      </c>
      <c r="P307" s="29">
        <v>0</v>
      </c>
      <c r="Q307" s="134">
        <v>30000</v>
      </c>
      <c r="R307" s="105">
        <v>0</v>
      </c>
      <c r="S307" s="133">
        <v>0</v>
      </c>
      <c r="T307" s="394" t="e">
        <f t="shared" si="106"/>
        <v>#DIV/0!</v>
      </c>
      <c r="U307" s="132" t="e">
        <f t="shared" si="103"/>
        <v>#DIV/0!</v>
      </c>
      <c r="V307" s="132" t="e">
        <f t="shared" si="104"/>
        <v>#DIV/0!</v>
      </c>
      <c r="W307" s="132">
        <f t="shared" si="105"/>
        <v>0</v>
      </c>
    </row>
    <row r="308" spans="1:23" ht="12.75">
      <c r="A308" s="61" t="s">
        <v>431</v>
      </c>
      <c r="E308" s="1">
        <v>4</v>
      </c>
      <c r="G308" s="1">
        <v>6</v>
      </c>
      <c r="I308" s="1">
        <v>451</v>
      </c>
      <c r="J308" s="24">
        <v>4213</v>
      </c>
      <c r="K308" s="24" t="s">
        <v>390</v>
      </c>
      <c r="L308" s="24"/>
      <c r="M308" s="25">
        <v>0</v>
      </c>
      <c r="N308" s="29">
        <v>14522</v>
      </c>
      <c r="O308" s="29">
        <v>0</v>
      </c>
      <c r="P308" s="29">
        <v>0</v>
      </c>
      <c r="Q308" s="134">
        <v>0</v>
      </c>
      <c r="R308" s="105">
        <v>0</v>
      </c>
      <c r="S308" s="133">
        <v>0</v>
      </c>
      <c r="T308" s="394" t="e">
        <f t="shared" si="106"/>
        <v>#DIV/0!</v>
      </c>
      <c r="U308" s="132" t="e">
        <f t="shared" si="103"/>
        <v>#DIV/0!</v>
      </c>
      <c r="V308" s="132" t="e">
        <f t="shared" si="104"/>
        <v>#DIV/0!</v>
      </c>
      <c r="W308" s="132" t="e">
        <f t="shared" si="105"/>
        <v>#DIV/0!</v>
      </c>
    </row>
    <row r="309" spans="1:23" ht="12.75">
      <c r="A309" s="61" t="s">
        <v>431</v>
      </c>
      <c r="C309" s="1">
        <v>2</v>
      </c>
      <c r="I309" s="1">
        <v>451</v>
      </c>
      <c r="J309" s="24">
        <v>4213</v>
      </c>
      <c r="K309" s="24" t="s">
        <v>432</v>
      </c>
      <c r="L309" s="24"/>
      <c r="M309" s="25"/>
      <c r="N309" s="29">
        <v>0</v>
      </c>
      <c r="O309" s="29">
        <v>20000</v>
      </c>
      <c r="P309" s="29">
        <v>6648</v>
      </c>
      <c r="Q309" s="134">
        <v>30000</v>
      </c>
      <c r="R309" s="105">
        <v>0</v>
      </c>
      <c r="S309" s="133">
        <v>0</v>
      </c>
      <c r="T309" s="394" t="e">
        <f t="shared" si="106"/>
        <v>#DIV/0!</v>
      </c>
      <c r="U309" s="132">
        <f t="shared" si="103"/>
        <v>33.239999999999995</v>
      </c>
      <c r="V309" s="132">
        <f t="shared" si="104"/>
        <v>451.26353790613723</v>
      </c>
      <c r="W309" s="132">
        <f t="shared" si="105"/>
        <v>0</v>
      </c>
    </row>
    <row r="310" spans="1:23" ht="12.75" hidden="1">
      <c r="A310" s="61"/>
      <c r="J310" s="24">
        <v>4221</v>
      </c>
      <c r="K310" s="24" t="s">
        <v>526</v>
      </c>
      <c r="L310" s="24"/>
      <c r="M310" s="25"/>
      <c r="N310" s="29">
        <v>0</v>
      </c>
      <c r="O310" s="29">
        <v>0</v>
      </c>
      <c r="P310" s="29">
        <v>0</v>
      </c>
      <c r="Q310" s="134">
        <v>0</v>
      </c>
      <c r="R310" s="105">
        <v>0</v>
      </c>
      <c r="S310" s="133">
        <v>0</v>
      </c>
      <c r="T310" s="394" t="e">
        <f t="shared" si="106"/>
        <v>#DIV/0!</v>
      </c>
      <c r="U310" s="132" t="e">
        <f t="shared" si="103"/>
        <v>#DIV/0!</v>
      </c>
      <c r="V310" s="132" t="e">
        <f t="shared" si="104"/>
        <v>#DIV/0!</v>
      </c>
      <c r="W310" s="132" t="e">
        <f t="shared" si="105"/>
        <v>#DIV/0!</v>
      </c>
    </row>
    <row r="311" spans="1:23" ht="12.75">
      <c r="A311" s="61" t="s">
        <v>431</v>
      </c>
      <c r="E311" s="1">
        <v>4</v>
      </c>
      <c r="I311" s="1">
        <v>451</v>
      </c>
      <c r="J311" s="24">
        <v>4227</v>
      </c>
      <c r="K311" s="24" t="s">
        <v>525</v>
      </c>
      <c r="L311" s="24"/>
      <c r="M311" s="25"/>
      <c r="N311" s="29">
        <v>0</v>
      </c>
      <c r="O311" s="29">
        <v>0</v>
      </c>
      <c r="P311" s="29">
        <v>0</v>
      </c>
      <c r="Q311" s="134">
        <v>0</v>
      </c>
      <c r="R311" s="105">
        <v>0</v>
      </c>
      <c r="S311" s="133">
        <v>0</v>
      </c>
      <c r="T311" s="394" t="e">
        <f t="shared" si="106"/>
        <v>#DIV/0!</v>
      </c>
      <c r="U311" s="132"/>
      <c r="V311" s="132"/>
      <c r="W311" s="132"/>
    </row>
    <row r="312" spans="1:23" ht="13.5" thickBot="1">
      <c r="A312" s="61"/>
      <c r="J312" s="67">
        <v>426</v>
      </c>
      <c r="K312" s="67" t="s">
        <v>99</v>
      </c>
      <c r="L312" s="67"/>
      <c r="M312" s="25">
        <v>0</v>
      </c>
      <c r="N312" s="29">
        <v>0</v>
      </c>
      <c r="O312" s="29">
        <v>0</v>
      </c>
      <c r="P312" s="29">
        <v>0</v>
      </c>
      <c r="Q312" s="134">
        <v>0</v>
      </c>
      <c r="R312" s="105">
        <v>0</v>
      </c>
      <c r="S312" s="133">
        <v>0</v>
      </c>
      <c r="T312" s="394" t="e">
        <f t="shared" si="106"/>
        <v>#DIV/0!</v>
      </c>
      <c r="U312" s="132" t="e">
        <f t="shared" si="103"/>
        <v>#DIV/0!</v>
      </c>
      <c r="V312" s="132" t="e">
        <f t="shared" si="104"/>
        <v>#DIV/0!</v>
      </c>
      <c r="W312" s="132" t="e">
        <f t="shared" si="105"/>
        <v>#DIV/0!</v>
      </c>
    </row>
    <row r="313" spans="10:23" ht="12.75">
      <c r="J313" s="182"/>
      <c r="K313" s="182" t="s">
        <v>318</v>
      </c>
      <c r="L313" s="182"/>
      <c r="M313" s="183">
        <f aca="true" t="shared" si="107" ref="M313:R313">M282</f>
        <v>0</v>
      </c>
      <c r="N313" s="183">
        <f>N282</f>
        <v>1194463</v>
      </c>
      <c r="O313" s="183">
        <f t="shared" si="107"/>
        <v>620000</v>
      </c>
      <c r="P313" s="183">
        <f t="shared" si="107"/>
        <v>1509751</v>
      </c>
      <c r="Q313" s="184">
        <f>Q282</f>
        <v>960000</v>
      </c>
      <c r="R313" s="263">
        <f t="shared" si="107"/>
        <v>970000</v>
      </c>
      <c r="S313" s="184">
        <f>S282</f>
        <v>0</v>
      </c>
      <c r="T313" s="396">
        <f>S313/R313</f>
        <v>0</v>
      </c>
      <c r="U313" s="185"/>
      <c r="V313" s="185"/>
      <c r="W313" s="185"/>
    </row>
    <row r="314" spans="10:23" ht="12.75">
      <c r="J314" s="142"/>
      <c r="K314" s="142"/>
      <c r="L314" s="142"/>
      <c r="M314" s="112"/>
      <c r="N314" s="112"/>
      <c r="O314" s="112"/>
      <c r="P314" s="112"/>
      <c r="Q314" s="149"/>
      <c r="R314" s="251"/>
      <c r="S314" s="149"/>
      <c r="T314" s="387"/>
      <c r="U314" s="150"/>
      <c r="V314" s="150"/>
      <c r="W314" s="150"/>
    </row>
    <row r="315" spans="1:23" ht="12.75">
      <c r="A315" s="8" t="s">
        <v>433</v>
      </c>
      <c r="B315" s="8"/>
      <c r="C315" s="8"/>
      <c r="D315" s="8"/>
      <c r="E315" s="8"/>
      <c r="F315" s="8"/>
      <c r="G315" s="8"/>
      <c r="H315" s="8"/>
      <c r="I315" s="8">
        <v>630</v>
      </c>
      <c r="J315" s="8" t="s">
        <v>164</v>
      </c>
      <c r="K315" s="8" t="s">
        <v>204</v>
      </c>
      <c r="L315" s="8"/>
      <c r="M315" s="17"/>
      <c r="N315" s="17"/>
      <c r="O315" s="17"/>
      <c r="P315" s="17"/>
      <c r="Q315" s="146"/>
      <c r="R315" s="252"/>
      <c r="S315" s="145"/>
      <c r="T315" s="386"/>
      <c r="U315" s="147"/>
      <c r="V315" s="147"/>
      <c r="W315" s="147"/>
    </row>
    <row r="316" spans="1:23" ht="12.75">
      <c r="A316" s="61" t="s">
        <v>433</v>
      </c>
      <c r="I316" s="1">
        <v>630</v>
      </c>
      <c r="J316" s="68">
        <v>4</v>
      </c>
      <c r="K316" s="68" t="s">
        <v>8</v>
      </c>
      <c r="L316" s="68"/>
      <c r="M316" s="82">
        <f aca="true" t="shared" si="108" ref="M316:R316">M317</f>
        <v>0</v>
      </c>
      <c r="N316" s="81">
        <f>N317</f>
        <v>0</v>
      </c>
      <c r="O316" s="81">
        <f t="shared" si="108"/>
        <v>124000</v>
      </c>
      <c r="P316" s="81">
        <f>P317</f>
        <v>0</v>
      </c>
      <c r="Q316" s="130">
        <f t="shared" si="108"/>
        <v>746000</v>
      </c>
      <c r="R316" s="105">
        <f t="shared" si="108"/>
        <v>40000</v>
      </c>
      <c r="S316" s="131">
        <f>S317</f>
        <v>0</v>
      </c>
      <c r="T316" s="393">
        <f>S316/R316</f>
        <v>0</v>
      </c>
      <c r="U316" s="132">
        <f aca="true" t="shared" si="109" ref="U316:U323">P316/O316*100</f>
        <v>0</v>
      </c>
      <c r="V316" s="132" t="e">
        <f aca="true" t="shared" si="110" ref="V316:V323">Q316/P316*100</f>
        <v>#DIV/0!</v>
      </c>
      <c r="W316" s="132">
        <f aca="true" t="shared" si="111" ref="W316:W323">R316/Q316*100</f>
        <v>5.361930294906166</v>
      </c>
    </row>
    <row r="317" spans="1:23" ht="12.75">
      <c r="A317" s="61" t="s">
        <v>433</v>
      </c>
      <c r="I317" s="1">
        <v>630</v>
      </c>
      <c r="J317" s="24">
        <v>42</v>
      </c>
      <c r="K317" s="24" t="s">
        <v>97</v>
      </c>
      <c r="L317" s="24"/>
      <c r="M317" s="25">
        <f>M318+M319+M320+M324</f>
        <v>0</v>
      </c>
      <c r="N317" s="29">
        <f>N318+N319+N320+N322+N323+N324</f>
        <v>0</v>
      </c>
      <c r="O317" s="29">
        <f>O318+O319+O320+O324+O322+O323</f>
        <v>124000</v>
      </c>
      <c r="P317" s="29">
        <f>P318+P319+P320+P322+P323+P324</f>
        <v>0</v>
      </c>
      <c r="Q317" s="134">
        <f>Q318+Q319+Q320+Q324+Q322+Q323</f>
        <v>746000</v>
      </c>
      <c r="R317" s="105">
        <f>R318+R319+R320+R324+R322+R323</f>
        <v>40000</v>
      </c>
      <c r="S317" s="133">
        <f>S318+S319+S320+S324+S322+S323+S321</f>
        <v>0</v>
      </c>
      <c r="T317" s="394">
        <f>S317/R317</f>
        <v>0</v>
      </c>
      <c r="U317" s="132">
        <f t="shared" si="109"/>
        <v>0</v>
      </c>
      <c r="V317" s="132" t="e">
        <f t="shared" si="110"/>
        <v>#DIV/0!</v>
      </c>
      <c r="W317" s="132">
        <f t="shared" si="111"/>
        <v>5.361930294906166</v>
      </c>
    </row>
    <row r="318" spans="1:23" ht="12.75">
      <c r="A318" s="61" t="s">
        <v>433</v>
      </c>
      <c r="E318" s="1">
        <v>4</v>
      </c>
      <c r="G318" s="1">
        <v>6</v>
      </c>
      <c r="I318" s="1">
        <v>630</v>
      </c>
      <c r="J318" s="24">
        <v>4214</v>
      </c>
      <c r="K318" s="24" t="s">
        <v>247</v>
      </c>
      <c r="L318" s="24"/>
      <c r="M318" s="25">
        <v>0</v>
      </c>
      <c r="N318" s="29">
        <v>0</v>
      </c>
      <c r="O318" s="29">
        <v>0</v>
      </c>
      <c r="P318" s="29">
        <v>0</v>
      </c>
      <c r="Q318" s="134">
        <v>0</v>
      </c>
      <c r="R318" s="105">
        <v>0</v>
      </c>
      <c r="S318" s="133">
        <v>0</v>
      </c>
      <c r="T318" s="394" t="e">
        <f aca="true" t="shared" si="112" ref="T318:T324">S318/R318</f>
        <v>#DIV/0!</v>
      </c>
      <c r="U318" s="132" t="e">
        <f t="shared" si="109"/>
        <v>#DIV/0!</v>
      </c>
      <c r="V318" s="132" t="e">
        <f t="shared" si="110"/>
        <v>#DIV/0!</v>
      </c>
      <c r="W318" s="132" t="e">
        <f t="shared" si="111"/>
        <v>#DIV/0!</v>
      </c>
    </row>
    <row r="319" spans="1:23" ht="12.75">
      <c r="A319" s="61" t="s">
        <v>433</v>
      </c>
      <c r="E319" s="1">
        <v>4</v>
      </c>
      <c r="G319" s="1">
        <v>6</v>
      </c>
      <c r="I319" s="1">
        <v>630</v>
      </c>
      <c r="J319" s="24">
        <v>4214</v>
      </c>
      <c r="K319" s="24" t="s">
        <v>308</v>
      </c>
      <c r="L319" s="24"/>
      <c r="M319" s="25">
        <v>0</v>
      </c>
      <c r="N319" s="29">
        <v>0</v>
      </c>
      <c r="O319" s="29">
        <v>30000</v>
      </c>
      <c r="P319" s="29">
        <v>0</v>
      </c>
      <c r="Q319" s="134">
        <v>0</v>
      </c>
      <c r="R319" s="105">
        <v>0</v>
      </c>
      <c r="S319" s="133">
        <v>0</v>
      </c>
      <c r="T319" s="394" t="e">
        <f t="shared" si="112"/>
        <v>#DIV/0!</v>
      </c>
      <c r="U319" s="132">
        <f t="shared" si="109"/>
        <v>0</v>
      </c>
      <c r="V319" s="132" t="e">
        <f t="shared" si="110"/>
        <v>#DIV/0!</v>
      </c>
      <c r="W319" s="132" t="e">
        <f t="shared" si="111"/>
        <v>#DIV/0!</v>
      </c>
    </row>
    <row r="320" spans="1:23" ht="12.75">
      <c r="A320" s="61" t="s">
        <v>433</v>
      </c>
      <c r="E320" s="1">
        <v>4</v>
      </c>
      <c r="G320" s="1">
        <v>6</v>
      </c>
      <c r="I320" s="1">
        <v>630</v>
      </c>
      <c r="J320" s="24">
        <v>4214</v>
      </c>
      <c r="K320" s="24" t="s">
        <v>523</v>
      </c>
      <c r="L320" s="24"/>
      <c r="M320" s="25">
        <v>0</v>
      </c>
      <c r="N320" s="29">
        <v>0</v>
      </c>
      <c r="O320" s="29">
        <v>0</v>
      </c>
      <c r="P320" s="29">
        <v>0</v>
      </c>
      <c r="Q320" s="134">
        <v>0</v>
      </c>
      <c r="R320" s="105">
        <v>40000</v>
      </c>
      <c r="S320" s="133">
        <v>0</v>
      </c>
      <c r="T320" s="394">
        <f t="shared" si="112"/>
        <v>0</v>
      </c>
      <c r="U320" s="132" t="e">
        <f t="shared" si="109"/>
        <v>#DIV/0!</v>
      </c>
      <c r="V320" s="132" t="e">
        <f t="shared" si="110"/>
        <v>#DIV/0!</v>
      </c>
      <c r="W320" s="132" t="e">
        <f t="shared" si="111"/>
        <v>#DIV/0!</v>
      </c>
    </row>
    <row r="321" spans="1:23" ht="12.75">
      <c r="A321" s="61" t="s">
        <v>433</v>
      </c>
      <c r="I321" s="1">
        <v>630</v>
      </c>
      <c r="J321" s="24">
        <v>4214</v>
      </c>
      <c r="K321" s="24" t="s">
        <v>565</v>
      </c>
      <c r="L321" s="24"/>
      <c r="M321" s="25"/>
      <c r="N321" s="29">
        <v>0</v>
      </c>
      <c r="O321" s="29">
        <v>0</v>
      </c>
      <c r="P321" s="29">
        <v>0</v>
      </c>
      <c r="Q321" s="134">
        <v>0</v>
      </c>
      <c r="R321" s="105">
        <v>0</v>
      </c>
      <c r="S321" s="133">
        <v>0</v>
      </c>
      <c r="T321" s="394" t="e">
        <f t="shared" si="112"/>
        <v>#DIV/0!</v>
      </c>
      <c r="U321" s="132" t="e">
        <f t="shared" si="109"/>
        <v>#DIV/0!</v>
      </c>
      <c r="V321" s="132" t="e">
        <f t="shared" si="110"/>
        <v>#DIV/0!</v>
      </c>
      <c r="W321" s="132" t="e">
        <f t="shared" si="111"/>
        <v>#DIV/0!</v>
      </c>
    </row>
    <row r="322" spans="1:23" ht="12.75">
      <c r="A322" s="61" t="s">
        <v>433</v>
      </c>
      <c r="E322" s="1">
        <v>4</v>
      </c>
      <c r="G322" s="1">
        <v>6</v>
      </c>
      <c r="I322" s="1">
        <v>630</v>
      </c>
      <c r="J322" s="24">
        <v>4214</v>
      </c>
      <c r="K322" s="24" t="s">
        <v>343</v>
      </c>
      <c r="L322" s="24"/>
      <c r="M322" s="25">
        <v>0</v>
      </c>
      <c r="N322" s="29">
        <v>0</v>
      </c>
      <c r="O322" s="29">
        <v>0</v>
      </c>
      <c r="P322" s="29">
        <v>0</v>
      </c>
      <c r="Q322" s="134">
        <v>500000</v>
      </c>
      <c r="R322" s="105">
        <v>0</v>
      </c>
      <c r="S322" s="133">
        <v>0</v>
      </c>
      <c r="T322" s="394" t="e">
        <f t="shared" si="112"/>
        <v>#DIV/0!</v>
      </c>
      <c r="U322" s="132" t="e">
        <f t="shared" si="109"/>
        <v>#DIV/0!</v>
      </c>
      <c r="V322" s="132" t="e">
        <f t="shared" si="110"/>
        <v>#DIV/0!</v>
      </c>
      <c r="W322" s="132">
        <f t="shared" si="111"/>
        <v>0</v>
      </c>
    </row>
    <row r="323" spans="1:23" ht="12.75">
      <c r="A323" s="61" t="s">
        <v>433</v>
      </c>
      <c r="E323" s="1">
        <v>4</v>
      </c>
      <c r="G323" s="1">
        <v>6</v>
      </c>
      <c r="I323" s="1">
        <v>630</v>
      </c>
      <c r="J323" s="56">
        <v>4214</v>
      </c>
      <c r="K323" s="24" t="s">
        <v>357</v>
      </c>
      <c r="L323" s="62"/>
      <c r="M323" s="57">
        <v>0</v>
      </c>
      <c r="N323" s="59">
        <v>0</v>
      </c>
      <c r="O323" s="59">
        <v>94000</v>
      </c>
      <c r="P323" s="59">
        <v>0</v>
      </c>
      <c r="Q323" s="134">
        <v>246000</v>
      </c>
      <c r="R323" s="265">
        <v>0</v>
      </c>
      <c r="S323" s="133">
        <v>0</v>
      </c>
      <c r="T323" s="394" t="e">
        <f t="shared" si="112"/>
        <v>#DIV/0!</v>
      </c>
      <c r="U323" s="132">
        <f t="shared" si="109"/>
        <v>0</v>
      </c>
      <c r="V323" s="132" t="e">
        <f t="shared" si="110"/>
        <v>#DIV/0!</v>
      </c>
      <c r="W323" s="132">
        <f t="shared" si="111"/>
        <v>0</v>
      </c>
    </row>
    <row r="324" spans="1:23" ht="13.5" thickBot="1">
      <c r="A324" s="61" t="s">
        <v>433</v>
      </c>
      <c r="I324" s="1">
        <v>630</v>
      </c>
      <c r="J324" s="67">
        <v>426</v>
      </c>
      <c r="K324" s="225" t="s">
        <v>99</v>
      </c>
      <c r="L324" s="67"/>
      <c r="M324" s="25">
        <v>0</v>
      </c>
      <c r="N324" s="29">
        <v>0</v>
      </c>
      <c r="O324" s="29">
        <v>0</v>
      </c>
      <c r="P324" s="29">
        <v>0</v>
      </c>
      <c r="Q324" s="134">
        <v>0</v>
      </c>
      <c r="R324" s="105">
        <v>0</v>
      </c>
      <c r="S324" s="133">
        <v>0</v>
      </c>
      <c r="T324" s="394" t="e">
        <f t="shared" si="112"/>
        <v>#DIV/0!</v>
      </c>
      <c r="U324" s="132">
        <v>0</v>
      </c>
      <c r="V324" s="132">
        <v>0</v>
      </c>
      <c r="W324" s="132">
        <v>0</v>
      </c>
    </row>
    <row r="325" spans="10:23" ht="12.75">
      <c r="J325" s="182"/>
      <c r="K325" s="182" t="s">
        <v>318</v>
      </c>
      <c r="L325" s="182"/>
      <c r="M325" s="183">
        <f aca="true" t="shared" si="113" ref="M325:R325">M316</f>
        <v>0</v>
      </c>
      <c r="N325" s="183">
        <f>N316</f>
        <v>0</v>
      </c>
      <c r="O325" s="183">
        <f t="shared" si="113"/>
        <v>124000</v>
      </c>
      <c r="P325" s="183">
        <f t="shared" si="113"/>
        <v>0</v>
      </c>
      <c r="Q325" s="184">
        <f>Q316</f>
        <v>746000</v>
      </c>
      <c r="R325" s="263">
        <f t="shared" si="113"/>
        <v>40000</v>
      </c>
      <c r="S325" s="184">
        <f>S316</f>
        <v>0</v>
      </c>
      <c r="T325" s="396">
        <f>S325/R325</f>
        <v>0</v>
      </c>
      <c r="U325" s="185"/>
      <c r="V325" s="185"/>
      <c r="W325" s="185"/>
    </row>
    <row r="326" spans="10:23" ht="12.75">
      <c r="J326" s="226"/>
      <c r="K326" s="226"/>
      <c r="L326" s="226"/>
      <c r="M326" s="33"/>
      <c r="N326" s="36"/>
      <c r="O326" s="33"/>
      <c r="P326" s="36"/>
      <c r="Q326" s="208"/>
      <c r="R326" s="264"/>
      <c r="S326" s="143"/>
      <c r="T326" s="375"/>
      <c r="U326" s="209"/>
      <c r="V326" s="209"/>
      <c r="W326" s="209"/>
    </row>
    <row r="327" spans="1:23" ht="12.75">
      <c r="A327" s="8" t="s">
        <v>434</v>
      </c>
      <c r="B327" s="8"/>
      <c r="C327" s="8"/>
      <c r="D327" s="8"/>
      <c r="E327" s="8"/>
      <c r="F327" s="8"/>
      <c r="G327" s="8"/>
      <c r="H327" s="8"/>
      <c r="I327" s="8">
        <v>520</v>
      </c>
      <c r="J327" s="8" t="s">
        <v>165</v>
      </c>
      <c r="K327" s="8" t="s">
        <v>205</v>
      </c>
      <c r="L327" s="8"/>
      <c r="M327" s="17"/>
      <c r="N327" s="17"/>
      <c r="O327" s="17"/>
      <c r="P327" s="17"/>
      <c r="Q327" s="146"/>
      <c r="R327" s="252"/>
      <c r="S327" s="145"/>
      <c r="T327" s="386"/>
      <c r="U327" s="147"/>
      <c r="V327" s="147"/>
      <c r="W327" s="147"/>
    </row>
    <row r="328" spans="1:23" ht="12.75">
      <c r="A328" s="61" t="s">
        <v>434</v>
      </c>
      <c r="I328" s="1">
        <v>520</v>
      </c>
      <c r="J328" s="68">
        <v>4</v>
      </c>
      <c r="K328" s="68" t="s">
        <v>8</v>
      </c>
      <c r="L328" s="68"/>
      <c r="M328" s="82">
        <f aca="true" t="shared" si="114" ref="M328:T328">M329</f>
        <v>256490</v>
      </c>
      <c r="N328" s="81">
        <f t="shared" si="114"/>
        <v>0</v>
      </c>
      <c r="O328" s="81">
        <f t="shared" si="114"/>
        <v>80000</v>
      </c>
      <c r="P328" s="81">
        <f t="shared" si="114"/>
        <v>0</v>
      </c>
      <c r="Q328" s="130">
        <f t="shared" si="114"/>
        <v>80000</v>
      </c>
      <c r="R328" s="105">
        <f t="shared" si="114"/>
        <v>0</v>
      </c>
      <c r="S328" s="131">
        <f t="shared" si="114"/>
        <v>0</v>
      </c>
      <c r="T328" s="393">
        <f t="shared" si="114"/>
        <v>0</v>
      </c>
      <c r="U328" s="132">
        <f aca="true" t="shared" si="115" ref="U328:U333">P328/O328*100</f>
        <v>0</v>
      </c>
      <c r="V328" s="132" t="e">
        <f aca="true" t="shared" si="116" ref="V328:V333">Q328/P328*100</f>
        <v>#DIV/0!</v>
      </c>
      <c r="W328" s="132">
        <f aca="true" t="shared" si="117" ref="W328:W333">R328/Q328*100</f>
        <v>0</v>
      </c>
    </row>
    <row r="329" spans="1:23" ht="12.75">
      <c r="A329" s="61" t="s">
        <v>434</v>
      </c>
      <c r="I329" s="1">
        <v>520</v>
      </c>
      <c r="J329" s="24">
        <v>42</v>
      </c>
      <c r="K329" s="24" t="s">
        <v>97</v>
      </c>
      <c r="L329" s="24"/>
      <c r="M329" s="25">
        <f aca="true" t="shared" si="118" ref="M329:R329">M330+M333+M331+M332</f>
        <v>256490</v>
      </c>
      <c r="N329" s="29">
        <f>N330+N333+N331+N332</f>
        <v>0</v>
      </c>
      <c r="O329" s="29">
        <f t="shared" si="118"/>
        <v>80000</v>
      </c>
      <c r="P329" s="29">
        <f t="shared" si="118"/>
        <v>0</v>
      </c>
      <c r="Q329" s="134">
        <f>Q330+Q333+Q331+Q332</f>
        <v>80000</v>
      </c>
      <c r="R329" s="105">
        <f t="shared" si="118"/>
        <v>0</v>
      </c>
      <c r="S329" s="133">
        <f>S330+S333+S331+S332</f>
        <v>0</v>
      </c>
      <c r="T329" s="394">
        <f>T330+T333+T331+T332</f>
        <v>0</v>
      </c>
      <c r="U329" s="132">
        <f t="shared" si="115"/>
        <v>0</v>
      </c>
      <c r="V329" s="132" t="e">
        <f t="shared" si="116"/>
        <v>#DIV/0!</v>
      </c>
      <c r="W329" s="132">
        <f t="shared" si="117"/>
        <v>0</v>
      </c>
    </row>
    <row r="330" spans="1:23" ht="12.75">
      <c r="A330" s="61" t="s">
        <v>434</v>
      </c>
      <c r="I330" s="1">
        <v>520</v>
      </c>
      <c r="J330" s="67">
        <v>421</v>
      </c>
      <c r="K330" s="67" t="s">
        <v>55</v>
      </c>
      <c r="L330" s="67"/>
      <c r="M330" s="25">
        <v>0</v>
      </c>
      <c r="N330" s="29">
        <v>0</v>
      </c>
      <c r="O330" s="29">
        <v>0</v>
      </c>
      <c r="P330" s="29">
        <v>0</v>
      </c>
      <c r="Q330" s="134">
        <v>0</v>
      </c>
      <c r="R330" s="105">
        <v>0</v>
      </c>
      <c r="S330" s="133">
        <v>0</v>
      </c>
      <c r="T330" s="394">
        <v>0</v>
      </c>
      <c r="U330" s="132" t="e">
        <f t="shared" si="115"/>
        <v>#DIV/0!</v>
      </c>
      <c r="V330" s="132" t="e">
        <f t="shared" si="116"/>
        <v>#DIV/0!</v>
      </c>
      <c r="W330" s="132" t="e">
        <f t="shared" si="117"/>
        <v>#DIV/0!</v>
      </c>
    </row>
    <row r="331" spans="1:23" ht="12.75">
      <c r="A331" s="61" t="s">
        <v>434</v>
      </c>
      <c r="E331" s="1">
        <v>4</v>
      </c>
      <c r="G331" s="1">
        <v>6</v>
      </c>
      <c r="I331" s="1">
        <v>520</v>
      </c>
      <c r="J331" s="24">
        <v>4214</v>
      </c>
      <c r="K331" s="24" t="s">
        <v>310</v>
      </c>
      <c r="L331" s="67"/>
      <c r="M331" s="25">
        <v>0</v>
      </c>
      <c r="N331" s="29">
        <v>0</v>
      </c>
      <c r="O331" s="29">
        <v>0</v>
      </c>
      <c r="P331" s="29">
        <v>0</v>
      </c>
      <c r="Q331" s="134">
        <v>0</v>
      </c>
      <c r="R331" s="105">
        <v>0</v>
      </c>
      <c r="S331" s="133">
        <v>0</v>
      </c>
      <c r="T331" s="394">
        <v>0</v>
      </c>
      <c r="U331" s="132" t="e">
        <f t="shared" si="115"/>
        <v>#DIV/0!</v>
      </c>
      <c r="V331" s="132" t="e">
        <f t="shared" si="116"/>
        <v>#DIV/0!</v>
      </c>
      <c r="W331" s="132" t="e">
        <f t="shared" si="117"/>
        <v>#DIV/0!</v>
      </c>
    </row>
    <row r="332" spans="1:23" ht="12.75">
      <c r="A332" s="61" t="s">
        <v>434</v>
      </c>
      <c r="E332" s="1">
        <v>4</v>
      </c>
      <c r="G332" s="1">
        <v>6</v>
      </c>
      <c r="I332" s="1">
        <v>520</v>
      </c>
      <c r="J332" s="24">
        <v>4214</v>
      </c>
      <c r="K332" s="24" t="s">
        <v>309</v>
      </c>
      <c r="L332" s="67"/>
      <c r="M332" s="25">
        <v>0</v>
      </c>
      <c r="N332" s="29">
        <v>0</v>
      </c>
      <c r="O332" s="29">
        <v>80000</v>
      </c>
      <c r="P332" s="29">
        <v>0</v>
      </c>
      <c r="Q332" s="134">
        <v>80000</v>
      </c>
      <c r="R332" s="105">
        <v>0</v>
      </c>
      <c r="S332" s="133">
        <v>0</v>
      </c>
      <c r="T332" s="394">
        <v>0</v>
      </c>
      <c r="U332" s="132">
        <f t="shared" si="115"/>
        <v>0</v>
      </c>
      <c r="V332" s="132" t="e">
        <f t="shared" si="116"/>
        <v>#DIV/0!</v>
      </c>
      <c r="W332" s="132">
        <f t="shared" si="117"/>
        <v>0</v>
      </c>
    </row>
    <row r="333" spans="1:23" ht="13.5" thickBot="1">
      <c r="A333" s="61" t="s">
        <v>434</v>
      </c>
      <c r="I333" s="1">
        <v>520</v>
      </c>
      <c r="J333" s="67">
        <v>426</v>
      </c>
      <c r="K333" s="67" t="s">
        <v>99</v>
      </c>
      <c r="L333" s="67"/>
      <c r="M333" s="25">
        <v>256490</v>
      </c>
      <c r="N333" s="29">
        <v>0</v>
      </c>
      <c r="O333" s="29">
        <v>0</v>
      </c>
      <c r="P333" s="29">
        <v>0</v>
      </c>
      <c r="Q333" s="134">
        <v>0</v>
      </c>
      <c r="R333" s="105">
        <v>0</v>
      </c>
      <c r="S333" s="133">
        <v>0</v>
      </c>
      <c r="T333" s="394">
        <v>0</v>
      </c>
      <c r="U333" s="132" t="e">
        <f t="shared" si="115"/>
        <v>#DIV/0!</v>
      </c>
      <c r="V333" s="132" t="e">
        <f t="shared" si="116"/>
        <v>#DIV/0!</v>
      </c>
      <c r="W333" s="132" t="e">
        <f t="shared" si="117"/>
        <v>#DIV/0!</v>
      </c>
    </row>
    <row r="334" spans="10:23" ht="12.75">
      <c r="J334" s="182"/>
      <c r="K334" s="182" t="s">
        <v>318</v>
      </c>
      <c r="L334" s="182"/>
      <c r="M334" s="183">
        <f aca="true" t="shared" si="119" ref="M334:R334">M328</f>
        <v>256490</v>
      </c>
      <c r="N334" s="183">
        <f>N328</f>
        <v>0</v>
      </c>
      <c r="O334" s="183">
        <f t="shared" si="119"/>
        <v>80000</v>
      </c>
      <c r="P334" s="183">
        <f t="shared" si="119"/>
        <v>0</v>
      </c>
      <c r="Q334" s="184">
        <f>Q328</f>
        <v>80000</v>
      </c>
      <c r="R334" s="263">
        <f t="shared" si="119"/>
        <v>0</v>
      </c>
      <c r="S334" s="184">
        <f>S328</f>
        <v>0</v>
      </c>
      <c r="T334" s="396">
        <f>T328</f>
        <v>0</v>
      </c>
      <c r="U334" s="185"/>
      <c r="V334" s="185"/>
      <c r="W334" s="185"/>
    </row>
    <row r="335" spans="10:23" ht="12.75">
      <c r="J335" s="226"/>
      <c r="K335" s="226"/>
      <c r="L335" s="226"/>
      <c r="M335" s="33"/>
      <c r="N335" s="36"/>
      <c r="O335" s="33"/>
      <c r="P335" s="36"/>
      <c r="Q335" s="208"/>
      <c r="R335" s="264"/>
      <c r="S335" s="143"/>
      <c r="T335" s="375"/>
      <c r="U335" s="209"/>
      <c r="V335" s="209"/>
      <c r="W335" s="209"/>
    </row>
    <row r="336" spans="1:23" ht="12.75">
      <c r="A336" s="8" t="s">
        <v>435</v>
      </c>
      <c r="B336" s="8"/>
      <c r="C336" s="8"/>
      <c r="D336" s="8"/>
      <c r="E336" s="8"/>
      <c r="F336" s="8"/>
      <c r="G336" s="8"/>
      <c r="H336" s="8"/>
      <c r="I336" s="8">
        <v>640</v>
      </c>
      <c r="J336" s="8" t="s">
        <v>166</v>
      </c>
      <c r="K336" s="8" t="s">
        <v>248</v>
      </c>
      <c r="L336" s="8"/>
      <c r="M336" s="17"/>
      <c r="N336" s="17"/>
      <c r="O336" s="17"/>
      <c r="P336" s="17"/>
      <c r="Q336" s="146"/>
      <c r="R336" s="252"/>
      <c r="S336" s="145"/>
      <c r="T336" s="386"/>
      <c r="U336" s="147"/>
      <c r="V336" s="147"/>
      <c r="W336" s="147"/>
    </row>
    <row r="337" spans="1:23" ht="12.75">
      <c r="A337" s="61" t="s">
        <v>436</v>
      </c>
      <c r="I337" s="1">
        <v>640</v>
      </c>
      <c r="J337" s="68">
        <v>4</v>
      </c>
      <c r="K337" s="68" t="s">
        <v>8</v>
      </c>
      <c r="L337" s="68"/>
      <c r="M337" s="82">
        <f aca="true" t="shared" si="120" ref="M337:T338">M338</f>
        <v>0</v>
      </c>
      <c r="N337" s="81">
        <f t="shared" si="120"/>
        <v>82201</v>
      </c>
      <c r="O337" s="82">
        <f t="shared" si="120"/>
        <v>612448</v>
      </c>
      <c r="P337" s="81">
        <f t="shared" si="120"/>
        <v>0</v>
      </c>
      <c r="Q337" s="130">
        <f t="shared" si="120"/>
        <v>100000</v>
      </c>
      <c r="R337" s="105">
        <f t="shared" si="120"/>
        <v>0</v>
      </c>
      <c r="S337" s="131">
        <f t="shared" si="120"/>
        <v>0</v>
      </c>
      <c r="T337" s="393">
        <f t="shared" si="120"/>
        <v>0</v>
      </c>
      <c r="U337" s="132">
        <f aca="true" t="shared" si="121" ref="U337:W341">P337/O337*100</f>
        <v>0</v>
      </c>
      <c r="V337" s="132" t="e">
        <f t="shared" si="121"/>
        <v>#DIV/0!</v>
      </c>
      <c r="W337" s="132">
        <f t="shared" si="121"/>
        <v>0</v>
      </c>
    </row>
    <row r="338" spans="1:23" ht="12.75">
      <c r="A338" s="61" t="s">
        <v>436</v>
      </c>
      <c r="I338" s="1">
        <v>640</v>
      </c>
      <c r="J338" s="24">
        <v>42</v>
      </c>
      <c r="K338" s="24" t="s">
        <v>97</v>
      </c>
      <c r="L338" s="24"/>
      <c r="M338" s="25">
        <f>M339</f>
        <v>0</v>
      </c>
      <c r="N338" s="29">
        <f t="shared" si="120"/>
        <v>82201</v>
      </c>
      <c r="O338" s="25">
        <f t="shared" si="120"/>
        <v>612448</v>
      </c>
      <c r="P338" s="29">
        <f t="shared" si="120"/>
        <v>0</v>
      </c>
      <c r="Q338" s="134">
        <f t="shared" si="120"/>
        <v>100000</v>
      </c>
      <c r="R338" s="105">
        <f t="shared" si="120"/>
        <v>0</v>
      </c>
      <c r="S338" s="133">
        <f t="shared" si="120"/>
        <v>0</v>
      </c>
      <c r="T338" s="394">
        <f t="shared" si="120"/>
        <v>0</v>
      </c>
      <c r="U338" s="132">
        <f t="shared" si="121"/>
        <v>0</v>
      </c>
      <c r="V338" s="132" t="e">
        <f t="shared" si="121"/>
        <v>#DIV/0!</v>
      </c>
      <c r="W338" s="132">
        <f t="shared" si="121"/>
        <v>0</v>
      </c>
    </row>
    <row r="339" spans="1:23" ht="12.75">
      <c r="A339" s="61" t="s">
        <v>436</v>
      </c>
      <c r="I339" s="1">
        <v>640</v>
      </c>
      <c r="J339" s="67">
        <v>421</v>
      </c>
      <c r="K339" s="67" t="s">
        <v>55</v>
      </c>
      <c r="L339" s="67"/>
      <c r="M339" s="25">
        <f>M340+M341</f>
        <v>0</v>
      </c>
      <c r="N339" s="29">
        <f>N340+N341</f>
        <v>82201</v>
      </c>
      <c r="O339" s="25">
        <f>O340+O341</f>
        <v>612448</v>
      </c>
      <c r="P339" s="29">
        <v>0</v>
      </c>
      <c r="Q339" s="134">
        <f>Q340+Q341</f>
        <v>100000</v>
      </c>
      <c r="R339" s="105">
        <f>R340+R341</f>
        <v>0</v>
      </c>
      <c r="S339" s="133">
        <f>S340+S341</f>
        <v>0</v>
      </c>
      <c r="T339" s="394">
        <f>T340+T341</f>
        <v>0</v>
      </c>
      <c r="U339" s="132">
        <f t="shared" si="121"/>
        <v>0</v>
      </c>
      <c r="V339" s="132" t="e">
        <f t="shared" si="121"/>
        <v>#DIV/0!</v>
      </c>
      <c r="W339" s="132">
        <f t="shared" si="121"/>
        <v>0</v>
      </c>
    </row>
    <row r="340" spans="1:23" ht="12.75">
      <c r="A340" s="61" t="s">
        <v>436</v>
      </c>
      <c r="E340" s="1">
        <v>4</v>
      </c>
      <c r="G340" s="1">
        <v>6</v>
      </c>
      <c r="I340" s="1">
        <v>640</v>
      </c>
      <c r="J340" s="24">
        <v>4214</v>
      </c>
      <c r="K340" s="24" t="s">
        <v>365</v>
      </c>
      <c r="L340" s="67"/>
      <c r="M340" s="25">
        <v>0</v>
      </c>
      <c r="N340" s="29">
        <v>82201</v>
      </c>
      <c r="O340" s="25">
        <v>0</v>
      </c>
      <c r="P340" s="29">
        <v>0</v>
      </c>
      <c r="Q340" s="134">
        <v>0</v>
      </c>
      <c r="R340" s="105">
        <v>0</v>
      </c>
      <c r="S340" s="133">
        <v>0</v>
      </c>
      <c r="T340" s="394">
        <v>0</v>
      </c>
      <c r="U340" s="132" t="e">
        <f t="shared" si="121"/>
        <v>#DIV/0!</v>
      </c>
      <c r="V340" s="132" t="e">
        <f t="shared" si="121"/>
        <v>#DIV/0!</v>
      </c>
      <c r="W340" s="132" t="e">
        <f t="shared" si="121"/>
        <v>#DIV/0!</v>
      </c>
    </row>
    <row r="341" spans="1:23" ht="13.5" thickBot="1">
      <c r="A341" s="61" t="s">
        <v>436</v>
      </c>
      <c r="E341" s="1">
        <v>4</v>
      </c>
      <c r="G341" s="1">
        <v>6</v>
      </c>
      <c r="I341" s="1">
        <v>640</v>
      </c>
      <c r="J341" s="24">
        <v>4214</v>
      </c>
      <c r="K341" s="24" t="s">
        <v>311</v>
      </c>
      <c r="L341" s="67"/>
      <c r="M341" s="25">
        <v>0</v>
      </c>
      <c r="N341" s="29">
        <v>0</v>
      </c>
      <c r="O341" s="25">
        <v>612448</v>
      </c>
      <c r="P341" s="29">
        <v>0</v>
      </c>
      <c r="Q341" s="134">
        <v>100000</v>
      </c>
      <c r="R341" s="105">
        <v>0</v>
      </c>
      <c r="S341" s="133">
        <v>0</v>
      </c>
      <c r="T341" s="394">
        <v>0</v>
      </c>
      <c r="U341" s="132">
        <f t="shared" si="121"/>
        <v>0</v>
      </c>
      <c r="V341" s="132" t="e">
        <f t="shared" si="121"/>
        <v>#DIV/0!</v>
      </c>
      <c r="W341" s="132">
        <f t="shared" si="121"/>
        <v>0</v>
      </c>
    </row>
    <row r="342" spans="10:23" ht="12.75">
      <c r="J342" s="182"/>
      <c r="K342" s="182" t="s">
        <v>318</v>
      </c>
      <c r="L342" s="182"/>
      <c r="M342" s="183">
        <f aca="true" t="shared" si="122" ref="M342:R342">M337</f>
        <v>0</v>
      </c>
      <c r="N342" s="183">
        <f>N337</f>
        <v>82201</v>
      </c>
      <c r="O342" s="183">
        <f t="shared" si="122"/>
        <v>612448</v>
      </c>
      <c r="P342" s="183">
        <f t="shared" si="122"/>
        <v>0</v>
      </c>
      <c r="Q342" s="184">
        <f>Q337</f>
        <v>100000</v>
      </c>
      <c r="R342" s="263">
        <f t="shared" si="122"/>
        <v>0</v>
      </c>
      <c r="S342" s="184">
        <f>S337</f>
        <v>0</v>
      </c>
      <c r="T342" s="396">
        <f>T337</f>
        <v>0</v>
      </c>
      <c r="U342" s="185"/>
      <c r="V342" s="185"/>
      <c r="W342" s="185"/>
    </row>
    <row r="343" spans="10:23" ht="12.75">
      <c r="J343" s="32"/>
      <c r="K343" s="32"/>
      <c r="L343" s="226"/>
      <c r="M343" s="33"/>
      <c r="N343" s="36"/>
      <c r="O343" s="33"/>
      <c r="P343" s="36"/>
      <c r="Q343" s="208"/>
      <c r="R343" s="264"/>
      <c r="S343" s="143"/>
      <c r="T343" s="375"/>
      <c r="U343" s="209"/>
      <c r="V343" s="209"/>
      <c r="W343" s="209"/>
    </row>
    <row r="344" spans="1:23" ht="12.75">
      <c r="A344" s="8" t="s">
        <v>437</v>
      </c>
      <c r="B344" s="8"/>
      <c r="C344" s="8"/>
      <c r="D344" s="8"/>
      <c r="E344" s="8"/>
      <c r="F344" s="8"/>
      <c r="G344" s="8"/>
      <c r="H344" s="8"/>
      <c r="I344" s="8">
        <v>650</v>
      </c>
      <c r="J344" s="8" t="s">
        <v>144</v>
      </c>
      <c r="K344" s="8" t="s">
        <v>249</v>
      </c>
      <c r="L344" s="8"/>
      <c r="M344" s="17"/>
      <c r="N344" s="17"/>
      <c r="O344" s="17"/>
      <c r="P344" s="17"/>
      <c r="Q344" s="146"/>
      <c r="R344" s="252"/>
      <c r="S344" s="145"/>
      <c r="T344" s="386"/>
      <c r="U344" s="147"/>
      <c r="V344" s="147"/>
      <c r="W344" s="147"/>
    </row>
    <row r="345" spans="1:23" ht="12.75">
      <c r="A345" s="61" t="s">
        <v>437</v>
      </c>
      <c r="I345" s="1">
        <v>650</v>
      </c>
      <c r="J345" s="68">
        <v>3</v>
      </c>
      <c r="K345" s="68" t="s">
        <v>7</v>
      </c>
      <c r="L345" s="68"/>
      <c r="M345" s="82">
        <f aca="true" t="shared" si="123" ref="M345:S345">M346</f>
        <v>0</v>
      </c>
      <c r="N345" s="81">
        <f t="shared" si="123"/>
        <v>38253</v>
      </c>
      <c r="O345" s="81">
        <f t="shared" si="123"/>
        <v>15000</v>
      </c>
      <c r="P345" s="81">
        <f t="shared" si="123"/>
        <v>100500</v>
      </c>
      <c r="Q345" s="130">
        <f t="shared" si="123"/>
        <v>45000</v>
      </c>
      <c r="R345" s="105">
        <f t="shared" si="123"/>
        <v>0</v>
      </c>
      <c r="S345" s="131">
        <f t="shared" si="123"/>
        <v>41250</v>
      </c>
      <c r="T345" s="393" t="e">
        <f>S345/R345</f>
        <v>#DIV/0!</v>
      </c>
      <c r="U345" s="132">
        <f aca="true" t="shared" si="124" ref="U345:U356">P345/O345*100</f>
        <v>670</v>
      </c>
      <c r="V345" s="132">
        <f aca="true" t="shared" si="125" ref="V345:V356">Q345/P345*100</f>
        <v>44.776119402985074</v>
      </c>
      <c r="W345" s="132">
        <f aca="true" t="shared" si="126" ref="W345:W356">R345/Q345*100</f>
        <v>0</v>
      </c>
    </row>
    <row r="346" spans="1:23" ht="12.75">
      <c r="A346" s="61" t="s">
        <v>437</v>
      </c>
      <c r="I346" s="1">
        <v>650</v>
      </c>
      <c r="J346" s="24">
        <v>32</v>
      </c>
      <c r="K346" s="31" t="s">
        <v>38</v>
      </c>
      <c r="L346" s="30"/>
      <c r="M346" s="25">
        <f>M347+M348+M349+M352+M353+M354+M355</f>
        <v>0</v>
      </c>
      <c r="N346" s="29">
        <f aca="true" t="shared" si="127" ref="N346:S346">N347+N348+N349</f>
        <v>38253</v>
      </c>
      <c r="O346" s="29">
        <f t="shared" si="127"/>
        <v>15000</v>
      </c>
      <c r="P346" s="29">
        <f t="shared" si="127"/>
        <v>100500</v>
      </c>
      <c r="Q346" s="134">
        <f t="shared" si="127"/>
        <v>45000</v>
      </c>
      <c r="R346" s="105">
        <f t="shared" si="127"/>
        <v>0</v>
      </c>
      <c r="S346" s="133">
        <f t="shared" si="127"/>
        <v>41250</v>
      </c>
      <c r="T346" s="394" t="e">
        <f>S346/R346</f>
        <v>#DIV/0!</v>
      </c>
      <c r="U346" s="132">
        <f t="shared" si="124"/>
        <v>670</v>
      </c>
      <c r="V346" s="132">
        <f t="shared" si="125"/>
        <v>44.776119402985074</v>
      </c>
      <c r="W346" s="132">
        <f t="shared" si="126"/>
        <v>0</v>
      </c>
    </row>
    <row r="347" spans="1:23" ht="12.75">
      <c r="A347" s="61" t="s">
        <v>437</v>
      </c>
      <c r="C347" s="1">
        <v>2</v>
      </c>
      <c r="D347" s="1">
        <v>3</v>
      </c>
      <c r="E347" s="1">
        <v>4</v>
      </c>
      <c r="I347" s="1">
        <v>650</v>
      </c>
      <c r="J347" s="24">
        <v>3237</v>
      </c>
      <c r="K347" s="24" t="s">
        <v>313</v>
      </c>
      <c r="L347" s="24"/>
      <c r="M347" s="25">
        <v>0</v>
      </c>
      <c r="N347" s="29">
        <v>0</v>
      </c>
      <c r="O347" s="29">
        <v>0</v>
      </c>
      <c r="P347" s="29">
        <v>0</v>
      </c>
      <c r="Q347" s="134">
        <v>15000</v>
      </c>
      <c r="R347" s="105">
        <v>0</v>
      </c>
      <c r="S347" s="133">
        <v>0</v>
      </c>
      <c r="T347" s="394" t="e">
        <f aca="true" t="shared" si="128" ref="T347:T356">S347/R347</f>
        <v>#DIV/0!</v>
      </c>
      <c r="U347" s="132" t="e">
        <f t="shared" si="124"/>
        <v>#DIV/0!</v>
      </c>
      <c r="V347" s="132" t="e">
        <f t="shared" si="125"/>
        <v>#DIV/0!</v>
      </c>
      <c r="W347" s="132">
        <f t="shared" si="126"/>
        <v>0</v>
      </c>
    </row>
    <row r="348" spans="1:24" ht="12.75">
      <c r="A348" s="61" t="s">
        <v>437</v>
      </c>
      <c r="C348" s="1">
        <v>2</v>
      </c>
      <c r="D348" s="1">
        <v>3</v>
      </c>
      <c r="E348" s="1">
        <v>4</v>
      </c>
      <c r="F348" s="291"/>
      <c r="G348" s="291"/>
      <c r="H348" s="291"/>
      <c r="I348" s="291">
        <v>650</v>
      </c>
      <c r="J348" s="282">
        <v>3237</v>
      </c>
      <c r="K348" s="282" t="s">
        <v>312</v>
      </c>
      <c r="L348" s="282"/>
      <c r="M348" s="283">
        <v>0</v>
      </c>
      <c r="N348" s="284">
        <v>38253</v>
      </c>
      <c r="O348" s="284">
        <v>15000</v>
      </c>
      <c r="P348" s="284">
        <v>25500</v>
      </c>
      <c r="Q348" s="454">
        <v>30000</v>
      </c>
      <c r="R348" s="102">
        <v>0</v>
      </c>
      <c r="S348" s="455">
        <v>0</v>
      </c>
      <c r="T348" s="406" t="e">
        <f t="shared" si="128"/>
        <v>#DIV/0!</v>
      </c>
      <c r="U348" s="456">
        <f t="shared" si="124"/>
        <v>170</v>
      </c>
      <c r="V348" s="456">
        <f t="shared" si="125"/>
        <v>117.64705882352942</v>
      </c>
      <c r="W348" s="456">
        <f t="shared" si="126"/>
        <v>0</v>
      </c>
      <c r="X348" s="291"/>
    </row>
    <row r="349" spans="1:24" ht="12.75">
      <c r="A349" s="61" t="s">
        <v>437</v>
      </c>
      <c r="C349" s="1">
        <v>2</v>
      </c>
      <c r="D349" s="1">
        <v>3</v>
      </c>
      <c r="E349" s="1">
        <v>4</v>
      </c>
      <c r="F349" s="291"/>
      <c r="G349" s="291"/>
      <c r="H349" s="291"/>
      <c r="I349" s="291">
        <v>650</v>
      </c>
      <c r="J349" s="282">
        <v>3237</v>
      </c>
      <c r="K349" s="282" t="s">
        <v>504</v>
      </c>
      <c r="L349" s="282"/>
      <c r="M349" s="283">
        <v>0</v>
      </c>
      <c r="N349" s="284">
        <v>0</v>
      </c>
      <c r="O349" s="284">
        <v>0</v>
      </c>
      <c r="P349" s="284">
        <v>75000</v>
      </c>
      <c r="Q349" s="454">
        <v>0</v>
      </c>
      <c r="R349" s="102">
        <v>0</v>
      </c>
      <c r="S349" s="455">
        <v>41250</v>
      </c>
      <c r="T349" s="406" t="e">
        <f t="shared" si="128"/>
        <v>#DIV/0!</v>
      </c>
      <c r="U349" s="456" t="e">
        <f t="shared" si="124"/>
        <v>#DIV/0!</v>
      </c>
      <c r="V349" s="456">
        <f t="shared" si="125"/>
        <v>0</v>
      </c>
      <c r="W349" s="456" t="e">
        <f t="shared" si="126"/>
        <v>#DIV/0!</v>
      </c>
      <c r="X349" s="291"/>
    </row>
    <row r="350" spans="1:24" ht="12.75">
      <c r="A350" s="61" t="s">
        <v>437</v>
      </c>
      <c r="F350" s="291"/>
      <c r="G350" s="291"/>
      <c r="H350" s="291"/>
      <c r="I350" s="291">
        <v>650</v>
      </c>
      <c r="J350" s="422">
        <v>4</v>
      </c>
      <c r="K350" s="422" t="s">
        <v>8</v>
      </c>
      <c r="L350" s="422"/>
      <c r="M350" s="457">
        <f aca="true" t="shared" si="129" ref="M350:S350">M351</f>
        <v>0</v>
      </c>
      <c r="N350" s="439">
        <f t="shared" si="129"/>
        <v>0</v>
      </c>
      <c r="O350" s="458">
        <f t="shared" si="129"/>
        <v>0</v>
      </c>
      <c r="P350" s="439">
        <f t="shared" si="129"/>
        <v>0</v>
      </c>
      <c r="Q350" s="454">
        <f t="shared" si="129"/>
        <v>300000</v>
      </c>
      <c r="R350" s="459">
        <f t="shared" si="129"/>
        <v>30000</v>
      </c>
      <c r="S350" s="455">
        <f t="shared" si="129"/>
        <v>0</v>
      </c>
      <c r="T350" s="406">
        <f t="shared" si="128"/>
        <v>0</v>
      </c>
      <c r="U350" s="456" t="e">
        <f t="shared" si="124"/>
        <v>#DIV/0!</v>
      </c>
      <c r="V350" s="456" t="e">
        <f t="shared" si="125"/>
        <v>#DIV/0!</v>
      </c>
      <c r="W350" s="456">
        <f t="shared" si="126"/>
        <v>10</v>
      </c>
      <c r="X350" s="291"/>
    </row>
    <row r="351" spans="1:24" ht="12.75">
      <c r="A351" s="61" t="s">
        <v>437</v>
      </c>
      <c r="F351" s="291"/>
      <c r="G351" s="291"/>
      <c r="H351" s="291"/>
      <c r="I351" s="291">
        <v>650</v>
      </c>
      <c r="J351" s="282">
        <v>42</v>
      </c>
      <c r="K351" s="282" t="s">
        <v>97</v>
      </c>
      <c r="L351" s="282"/>
      <c r="M351" s="457">
        <f>M352+M353+M354+M355</f>
        <v>0</v>
      </c>
      <c r="N351" s="439">
        <f>N352+N353+N354+N355</f>
        <v>0</v>
      </c>
      <c r="O351" s="439">
        <f>O352+O353+O354+O355+O356</f>
        <v>0</v>
      </c>
      <c r="P351" s="439">
        <f>P352+P353+P354+P355</f>
        <v>0</v>
      </c>
      <c r="Q351" s="454">
        <f>Q352+Q353+Q354+Q355+Q356</f>
        <v>300000</v>
      </c>
      <c r="R351" s="459">
        <f>R352+R353+R354+R355</f>
        <v>30000</v>
      </c>
      <c r="S351" s="455">
        <f>S352+S353+S354+S355</f>
        <v>0</v>
      </c>
      <c r="T351" s="406">
        <f t="shared" si="128"/>
        <v>0</v>
      </c>
      <c r="U351" s="456" t="e">
        <f t="shared" si="124"/>
        <v>#DIV/0!</v>
      </c>
      <c r="V351" s="456" t="e">
        <f t="shared" si="125"/>
        <v>#DIV/0!</v>
      </c>
      <c r="W351" s="456">
        <f t="shared" si="126"/>
        <v>10</v>
      </c>
      <c r="X351" s="291"/>
    </row>
    <row r="352" spans="1:24" ht="12.75" hidden="1">
      <c r="A352" s="61" t="s">
        <v>437</v>
      </c>
      <c r="E352" s="1">
        <v>4</v>
      </c>
      <c r="F352" s="291"/>
      <c r="G352" s="291">
        <v>6</v>
      </c>
      <c r="H352" s="291"/>
      <c r="I352" s="291">
        <v>650</v>
      </c>
      <c r="J352" s="460">
        <v>4264</v>
      </c>
      <c r="K352" s="282" t="s">
        <v>367</v>
      </c>
      <c r="L352" s="460"/>
      <c r="M352" s="457">
        <v>0</v>
      </c>
      <c r="N352" s="439">
        <v>0</v>
      </c>
      <c r="O352" s="439">
        <v>0</v>
      </c>
      <c r="P352" s="439">
        <v>0</v>
      </c>
      <c r="Q352" s="454">
        <v>0</v>
      </c>
      <c r="R352" s="459">
        <v>0</v>
      </c>
      <c r="S352" s="455">
        <v>0</v>
      </c>
      <c r="T352" s="406" t="e">
        <f t="shared" si="128"/>
        <v>#DIV/0!</v>
      </c>
      <c r="U352" s="456" t="e">
        <f t="shared" si="124"/>
        <v>#DIV/0!</v>
      </c>
      <c r="V352" s="456" t="e">
        <f t="shared" si="125"/>
        <v>#DIV/0!</v>
      </c>
      <c r="W352" s="456" t="e">
        <f t="shared" si="126"/>
        <v>#DIV/0!</v>
      </c>
      <c r="X352" s="291"/>
    </row>
    <row r="353" spans="1:24" ht="12.75" hidden="1">
      <c r="A353" s="61" t="s">
        <v>437</v>
      </c>
      <c r="E353" s="1">
        <v>4</v>
      </c>
      <c r="F353" s="291"/>
      <c r="G353" s="291">
        <v>6</v>
      </c>
      <c r="H353" s="291"/>
      <c r="I353" s="291">
        <v>650</v>
      </c>
      <c r="J353" s="460">
        <v>4264</v>
      </c>
      <c r="K353" s="282" t="s">
        <v>529</v>
      </c>
      <c r="L353" s="460"/>
      <c r="M353" s="457">
        <v>0</v>
      </c>
      <c r="N353" s="439">
        <v>0</v>
      </c>
      <c r="O353" s="439">
        <v>0</v>
      </c>
      <c r="P353" s="439">
        <v>0</v>
      </c>
      <c r="Q353" s="454">
        <v>0</v>
      </c>
      <c r="R353" s="459">
        <v>0</v>
      </c>
      <c r="S353" s="455">
        <v>0</v>
      </c>
      <c r="T353" s="406" t="e">
        <f t="shared" si="128"/>
        <v>#DIV/0!</v>
      </c>
      <c r="U353" s="456" t="e">
        <f t="shared" si="124"/>
        <v>#DIV/0!</v>
      </c>
      <c r="V353" s="456" t="e">
        <f t="shared" si="125"/>
        <v>#DIV/0!</v>
      </c>
      <c r="W353" s="456" t="e">
        <f t="shared" si="126"/>
        <v>#DIV/0!</v>
      </c>
      <c r="X353" s="291"/>
    </row>
    <row r="354" spans="1:24" ht="12.75">
      <c r="A354" s="61" t="s">
        <v>437</v>
      </c>
      <c r="E354" s="1">
        <v>4</v>
      </c>
      <c r="F354" s="291"/>
      <c r="G354" s="291">
        <v>6</v>
      </c>
      <c r="H354" s="291"/>
      <c r="I354" s="291">
        <v>650</v>
      </c>
      <c r="J354" s="460">
        <v>4264</v>
      </c>
      <c r="K354" s="282" t="s">
        <v>528</v>
      </c>
      <c r="L354" s="460"/>
      <c r="M354" s="457">
        <v>0</v>
      </c>
      <c r="N354" s="439">
        <v>0</v>
      </c>
      <c r="O354" s="439">
        <v>0</v>
      </c>
      <c r="P354" s="439">
        <v>0</v>
      </c>
      <c r="Q354" s="454">
        <v>0</v>
      </c>
      <c r="R354" s="459">
        <v>30000</v>
      </c>
      <c r="S354" s="455">
        <v>0</v>
      </c>
      <c r="T354" s="406">
        <f t="shared" si="128"/>
        <v>0</v>
      </c>
      <c r="U354" s="456" t="e">
        <f t="shared" si="124"/>
        <v>#DIV/0!</v>
      </c>
      <c r="V354" s="456" t="e">
        <f t="shared" si="125"/>
        <v>#DIV/0!</v>
      </c>
      <c r="W354" s="456" t="e">
        <f t="shared" si="126"/>
        <v>#DIV/0!</v>
      </c>
      <c r="X354" s="291"/>
    </row>
    <row r="355" spans="1:24" ht="12.75">
      <c r="A355" s="61" t="s">
        <v>437</v>
      </c>
      <c r="E355" s="1">
        <v>4</v>
      </c>
      <c r="F355" s="291"/>
      <c r="G355" s="291">
        <v>6</v>
      </c>
      <c r="H355" s="291"/>
      <c r="I355" s="291">
        <v>650</v>
      </c>
      <c r="J355" s="460">
        <v>4264</v>
      </c>
      <c r="K355" s="282" t="s">
        <v>566</v>
      </c>
      <c r="L355" s="460"/>
      <c r="M355" s="457">
        <v>0</v>
      </c>
      <c r="N355" s="439">
        <v>0</v>
      </c>
      <c r="O355" s="439">
        <v>0</v>
      </c>
      <c r="P355" s="439">
        <v>0</v>
      </c>
      <c r="Q355" s="454">
        <v>100000</v>
      </c>
      <c r="R355" s="459">
        <v>0</v>
      </c>
      <c r="S355" s="455">
        <v>0</v>
      </c>
      <c r="T355" s="406" t="e">
        <f t="shared" si="128"/>
        <v>#DIV/0!</v>
      </c>
      <c r="U355" s="456" t="e">
        <f t="shared" si="124"/>
        <v>#DIV/0!</v>
      </c>
      <c r="V355" s="456" t="e">
        <f t="shared" si="125"/>
        <v>#DIV/0!</v>
      </c>
      <c r="W355" s="456">
        <f t="shared" si="126"/>
        <v>0</v>
      </c>
      <c r="X355" s="291"/>
    </row>
    <row r="356" spans="1:23" ht="13.5" thickBot="1">
      <c r="A356" s="61" t="s">
        <v>437</v>
      </c>
      <c r="E356" s="1">
        <v>4</v>
      </c>
      <c r="G356" s="1">
        <v>6</v>
      </c>
      <c r="I356" s="1">
        <v>650</v>
      </c>
      <c r="J356" s="56">
        <v>4264</v>
      </c>
      <c r="K356" s="24" t="s">
        <v>361</v>
      </c>
      <c r="L356" s="56"/>
      <c r="M356" s="57">
        <v>0</v>
      </c>
      <c r="N356" s="59">
        <v>0</v>
      </c>
      <c r="O356" s="59">
        <v>0</v>
      </c>
      <c r="P356" s="59">
        <v>0</v>
      </c>
      <c r="Q356" s="134">
        <v>200000</v>
      </c>
      <c r="R356" s="265">
        <v>0</v>
      </c>
      <c r="S356" s="133">
        <v>0</v>
      </c>
      <c r="T356" s="394" t="e">
        <f t="shared" si="128"/>
        <v>#DIV/0!</v>
      </c>
      <c r="U356" s="132" t="e">
        <f t="shared" si="124"/>
        <v>#DIV/0!</v>
      </c>
      <c r="V356" s="132" t="e">
        <f t="shared" si="125"/>
        <v>#DIV/0!</v>
      </c>
      <c r="W356" s="132">
        <f t="shared" si="126"/>
        <v>0</v>
      </c>
    </row>
    <row r="357" spans="10:23" ht="12.75">
      <c r="J357" s="182"/>
      <c r="K357" s="182" t="s">
        <v>318</v>
      </c>
      <c r="L357" s="182"/>
      <c r="M357" s="183">
        <f aca="true" t="shared" si="130" ref="M357:R357">M345+M350</f>
        <v>0</v>
      </c>
      <c r="N357" s="183">
        <f>N345+N350</f>
        <v>38253</v>
      </c>
      <c r="O357" s="183">
        <f t="shared" si="130"/>
        <v>15000</v>
      </c>
      <c r="P357" s="183">
        <f t="shared" si="130"/>
        <v>100500</v>
      </c>
      <c r="Q357" s="184">
        <f>Q345+Q350</f>
        <v>345000</v>
      </c>
      <c r="R357" s="263">
        <f t="shared" si="130"/>
        <v>30000</v>
      </c>
      <c r="S357" s="184">
        <f>S345+S350</f>
        <v>41250</v>
      </c>
      <c r="T357" s="396">
        <f>S357/R357</f>
        <v>1.375</v>
      </c>
      <c r="U357" s="185"/>
      <c r="V357" s="185"/>
      <c r="W357" s="185"/>
    </row>
    <row r="358" spans="10:23" ht="12.75">
      <c r="J358" s="32"/>
      <c r="K358" s="32"/>
      <c r="L358" s="32"/>
      <c r="M358" s="33"/>
      <c r="N358" s="36"/>
      <c r="O358" s="33"/>
      <c r="P358" s="36"/>
      <c r="Q358" s="208"/>
      <c r="R358" s="264"/>
      <c r="S358" s="143"/>
      <c r="T358" s="375"/>
      <c r="U358" s="209"/>
      <c r="V358" s="209"/>
      <c r="W358" s="209"/>
    </row>
    <row r="359" spans="1:23" ht="12.75">
      <c r="A359" s="7" t="s">
        <v>399</v>
      </c>
      <c r="B359" s="7"/>
      <c r="C359" s="7"/>
      <c r="D359" s="7"/>
      <c r="E359" s="7"/>
      <c r="F359" s="7"/>
      <c r="G359" s="7"/>
      <c r="H359" s="7"/>
      <c r="I359" s="7"/>
      <c r="J359" s="127" t="s">
        <v>168</v>
      </c>
      <c r="K359" s="127" t="s">
        <v>167</v>
      </c>
      <c r="L359" s="127"/>
      <c r="M359" s="16"/>
      <c r="N359" s="16"/>
      <c r="O359" s="16"/>
      <c r="P359" s="16"/>
      <c r="Q359" s="152"/>
      <c r="R359" s="254"/>
      <c r="S359" s="151"/>
      <c r="T359" s="388"/>
      <c r="U359" s="153"/>
      <c r="V359" s="153"/>
      <c r="W359" s="153"/>
    </row>
    <row r="360" spans="1:23" ht="12.75">
      <c r="A360" s="8" t="s">
        <v>438</v>
      </c>
      <c r="B360" s="8"/>
      <c r="C360" s="8"/>
      <c r="D360" s="8"/>
      <c r="E360" s="8"/>
      <c r="F360" s="8"/>
      <c r="G360" s="8"/>
      <c r="H360" s="8"/>
      <c r="I360" s="8">
        <v>510</v>
      </c>
      <c r="J360" s="8" t="s">
        <v>136</v>
      </c>
      <c r="K360" s="8" t="s">
        <v>169</v>
      </c>
      <c r="L360" s="8"/>
      <c r="M360" s="17"/>
      <c r="N360" s="17"/>
      <c r="O360" s="17"/>
      <c r="P360" s="17"/>
      <c r="Q360" s="146"/>
      <c r="R360" s="252"/>
      <c r="S360" s="145"/>
      <c r="T360" s="386"/>
      <c r="U360" s="147"/>
      <c r="V360" s="147"/>
      <c r="W360" s="147"/>
    </row>
    <row r="361" spans="1:23" ht="12.75">
      <c r="A361" s="61" t="s">
        <v>439</v>
      </c>
      <c r="I361" s="1">
        <v>510</v>
      </c>
      <c r="J361" s="68">
        <v>3</v>
      </c>
      <c r="K361" s="68" t="s">
        <v>7</v>
      </c>
      <c r="L361" s="68"/>
      <c r="M361" s="82">
        <f aca="true" t="shared" si="131" ref="M361:S361">M362</f>
        <v>20130</v>
      </c>
      <c r="N361" s="81">
        <f t="shared" si="131"/>
        <v>70510</v>
      </c>
      <c r="O361" s="81">
        <f t="shared" si="131"/>
        <v>80000</v>
      </c>
      <c r="P361" s="81">
        <f t="shared" si="131"/>
        <v>91424</v>
      </c>
      <c r="Q361" s="130">
        <f t="shared" si="131"/>
        <v>25000</v>
      </c>
      <c r="R361" s="105">
        <f t="shared" si="131"/>
        <v>40000</v>
      </c>
      <c r="S361" s="131">
        <f t="shared" si="131"/>
        <v>32750</v>
      </c>
      <c r="T361" s="393">
        <f>S361/R361</f>
        <v>0.81875</v>
      </c>
      <c r="U361" s="132">
        <f aca="true" t="shared" si="132" ref="U361:U371">P361/O361*100</f>
        <v>114.28</v>
      </c>
      <c r="V361" s="132">
        <f aca="true" t="shared" si="133" ref="V361:V371">Q361/P361*100</f>
        <v>27.345117255862796</v>
      </c>
      <c r="W361" s="132">
        <f aca="true" t="shared" si="134" ref="W361:W371">R361/Q361*100</f>
        <v>160</v>
      </c>
    </row>
    <row r="362" spans="1:23" ht="12.75">
      <c r="A362" s="61" t="s">
        <v>438</v>
      </c>
      <c r="I362" s="1">
        <v>510</v>
      </c>
      <c r="J362" s="24">
        <v>32</v>
      </c>
      <c r="K362" s="31" t="s">
        <v>38</v>
      </c>
      <c r="L362" s="30"/>
      <c r="M362" s="25">
        <f>M363+M367</f>
        <v>20130</v>
      </c>
      <c r="N362" s="29">
        <f>N363+N367</f>
        <v>70510</v>
      </c>
      <c r="O362" s="29">
        <f>O363+O367+O364</f>
        <v>80000</v>
      </c>
      <c r="P362" s="29">
        <f>P363+P367+P364+P365+P366</f>
        <v>91424</v>
      </c>
      <c r="Q362" s="134">
        <f>Q363+Q367</f>
        <v>25000</v>
      </c>
      <c r="R362" s="105">
        <f>R363+R367+R364</f>
        <v>40000</v>
      </c>
      <c r="S362" s="133">
        <f>S363+S367+S364</f>
        <v>32750</v>
      </c>
      <c r="T362" s="394">
        <f>S362/R362</f>
        <v>0.81875</v>
      </c>
      <c r="U362" s="132">
        <f t="shared" si="132"/>
        <v>114.28</v>
      </c>
      <c r="V362" s="132">
        <f t="shared" si="133"/>
        <v>27.345117255862796</v>
      </c>
      <c r="W362" s="132">
        <f t="shared" si="134"/>
        <v>160</v>
      </c>
    </row>
    <row r="363" spans="1:23" ht="12.75">
      <c r="A363" s="61" t="s">
        <v>438</v>
      </c>
      <c r="C363" s="1">
        <v>2</v>
      </c>
      <c r="D363" s="1">
        <v>3</v>
      </c>
      <c r="E363" s="1">
        <v>4</v>
      </c>
      <c r="I363" s="1">
        <v>510</v>
      </c>
      <c r="J363" s="24">
        <v>3232</v>
      </c>
      <c r="K363" s="24" t="s">
        <v>366</v>
      </c>
      <c r="L363" s="24"/>
      <c r="M363" s="25">
        <v>20130</v>
      </c>
      <c r="N363" s="29">
        <v>45910</v>
      </c>
      <c r="O363" s="29">
        <v>40000</v>
      </c>
      <c r="P363" s="29">
        <v>69900</v>
      </c>
      <c r="Q363" s="134">
        <v>25000</v>
      </c>
      <c r="R363" s="105">
        <v>30000</v>
      </c>
      <c r="S363" s="133">
        <v>32750</v>
      </c>
      <c r="T363" s="394">
        <f aca="true" t="shared" si="135" ref="T363:T371">S363/R363</f>
        <v>1.0916666666666666</v>
      </c>
      <c r="U363" s="132">
        <f t="shared" si="132"/>
        <v>174.75</v>
      </c>
      <c r="V363" s="132">
        <f t="shared" si="133"/>
        <v>35.7653791130186</v>
      </c>
      <c r="W363" s="132">
        <f t="shared" si="134"/>
        <v>120</v>
      </c>
    </row>
    <row r="364" spans="1:23" ht="12.75">
      <c r="A364" s="61" t="s">
        <v>438</v>
      </c>
      <c r="I364" s="1">
        <v>510</v>
      </c>
      <c r="J364" s="24">
        <v>3232</v>
      </c>
      <c r="K364" s="24" t="s">
        <v>378</v>
      </c>
      <c r="L364" s="24"/>
      <c r="M364" s="25"/>
      <c r="N364" s="29">
        <v>0</v>
      </c>
      <c r="O364" s="29">
        <v>40000</v>
      </c>
      <c r="P364" s="29">
        <v>0</v>
      </c>
      <c r="Q364" s="134">
        <v>0</v>
      </c>
      <c r="R364" s="105">
        <v>10000</v>
      </c>
      <c r="S364" s="133">
        <v>0</v>
      </c>
      <c r="T364" s="394">
        <f t="shared" si="135"/>
        <v>0</v>
      </c>
      <c r="U364" s="132"/>
      <c r="V364" s="132"/>
      <c r="W364" s="132"/>
    </row>
    <row r="365" spans="1:23" ht="12.75" hidden="1">
      <c r="A365" s="61" t="s">
        <v>438</v>
      </c>
      <c r="C365" s="1">
        <v>2</v>
      </c>
      <c r="I365" s="1">
        <v>510</v>
      </c>
      <c r="J365" s="24">
        <v>3232</v>
      </c>
      <c r="K365" s="24" t="s">
        <v>505</v>
      </c>
      <c r="L365" s="24"/>
      <c r="M365" s="25"/>
      <c r="N365" s="29">
        <v>0</v>
      </c>
      <c r="O365" s="29">
        <v>0</v>
      </c>
      <c r="P365" s="29">
        <v>6530</v>
      </c>
      <c r="Q365" s="134"/>
      <c r="R365" s="105">
        <v>0</v>
      </c>
      <c r="S365" s="133">
        <v>0</v>
      </c>
      <c r="T365" s="394" t="e">
        <f t="shared" si="135"/>
        <v>#DIV/0!</v>
      </c>
      <c r="U365" s="132"/>
      <c r="V365" s="132"/>
      <c r="W365" s="132"/>
    </row>
    <row r="366" spans="1:23" ht="12.75" hidden="1">
      <c r="A366" s="61" t="s">
        <v>438</v>
      </c>
      <c r="C366" s="1">
        <v>2</v>
      </c>
      <c r="E366" s="1">
        <v>4</v>
      </c>
      <c r="I366" s="1">
        <v>510</v>
      </c>
      <c r="J366" s="24">
        <v>3232</v>
      </c>
      <c r="K366" s="24" t="s">
        <v>506</v>
      </c>
      <c r="L366" s="24"/>
      <c r="M366" s="25"/>
      <c r="N366" s="29">
        <v>0</v>
      </c>
      <c r="O366" s="29">
        <v>0</v>
      </c>
      <c r="P366" s="29">
        <v>9828</v>
      </c>
      <c r="Q366" s="134"/>
      <c r="R366" s="105">
        <v>0</v>
      </c>
      <c r="S366" s="133">
        <v>0</v>
      </c>
      <c r="T366" s="394" t="e">
        <f t="shared" si="135"/>
        <v>#DIV/0!</v>
      </c>
      <c r="U366" s="132"/>
      <c r="V366" s="132"/>
      <c r="W366" s="132"/>
    </row>
    <row r="367" spans="1:23" ht="12.75" hidden="1">
      <c r="A367" s="61" t="s">
        <v>439</v>
      </c>
      <c r="C367" s="1">
        <v>2</v>
      </c>
      <c r="D367" s="1">
        <v>3</v>
      </c>
      <c r="E367" s="1">
        <v>4</v>
      </c>
      <c r="I367" s="1">
        <v>510</v>
      </c>
      <c r="J367" s="24">
        <v>3237</v>
      </c>
      <c r="K367" s="24" t="s">
        <v>304</v>
      </c>
      <c r="L367" s="24"/>
      <c r="M367" s="25">
        <v>0</v>
      </c>
      <c r="N367" s="29">
        <v>24600</v>
      </c>
      <c r="O367" s="29">
        <v>0</v>
      </c>
      <c r="P367" s="29">
        <v>5166</v>
      </c>
      <c r="Q367" s="134">
        <v>0</v>
      </c>
      <c r="R367" s="105">
        <v>0</v>
      </c>
      <c r="S367" s="133">
        <v>0</v>
      </c>
      <c r="T367" s="394" t="e">
        <f t="shared" si="135"/>
        <v>#DIV/0!</v>
      </c>
      <c r="U367" s="132" t="e">
        <f t="shared" si="132"/>
        <v>#DIV/0!</v>
      </c>
      <c r="V367" s="132">
        <f t="shared" si="133"/>
        <v>0</v>
      </c>
      <c r="W367" s="132" t="e">
        <f t="shared" si="134"/>
        <v>#DIV/0!</v>
      </c>
    </row>
    <row r="368" spans="1:23" ht="12.75">
      <c r="A368" s="61" t="s">
        <v>439</v>
      </c>
      <c r="I368" s="1">
        <v>510</v>
      </c>
      <c r="J368" s="68">
        <v>4</v>
      </c>
      <c r="K368" s="68" t="s">
        <v>8</v>
      </c>
      <c r="L368" s="68"/>
      <c r="M368" s="82">
        <f aca="true" t="shared" si="136" ref="M368:S368">M369</f>
        <v>0</v>
      </c>
      <c r="N368" s="81">
        <f t="shared" si="136"/>
        <v>0</v>
      </c>
      <c r="O368" s="81">
        <f t="shared" si="136"/>
        <v>2439000</v>
      </c>
      <c r="P368" s="81">
        <f t="shared" si="136"/>
        <v>0</v>
      </c>
      <c r="Q368" s="134">
        <f t="shared" si="136"/>
        <v>0</v>
      </c>
      <c r="R368" s="105">
        <f t="shared" si="136"/>
        <v>86000</v>
      </c>
      <c r="S368" s="133">
        <f t="shared" si="136"/>
        <v>85731</v>
      </c>
      <c r="T368" s="394">
        <f t="shared" si="135"/>
        <v>0.9968720930232559</v>
      </c>
      <c r="U368" s="132">
        <f t="shared" si="132"/>
        <v>0</v>
      </c>
      <c r="V368" s="132" t="e">
        <f t="shared" si="133"/>
        <v>#DIV/0!</v>
      </c>
      <c r="W368" s="132" t="e">
        <f t="shared" si="134"/>
        <v>#DIV/0!</v>
      </c>
    </row>
    <row r="369" spans="1:23" ht="12.75">
      <c r="A369" s="61" t="s">
        <v>439</v>
      </c>
      <c r="I369" s="1">
        <v>510</v>
      </c>
      <c r="J369" s="24">
        <v>42</v>
      </c>
      <c r="K369" s="24" t="s">
        <v>97</v>
      </c>
      <c r="L369" s="24"/>
      <c r="M369" s="25">
        <f aca="true" t="shared" si="137" ref="M369:R369">M370+M371</f>
        <v>0</v>
      </c>
      <c r="N369" s="29">
        <f>N370+N371</f>
        <v>0</v>
      </c>
      <c r="O369" s="29">
        <f t="shared" si="137"/>
        <v>2439000</v>
      </c>
      <c r="P369" s="29">
        <f t="shared" si="137"/>
        <v>0</v>
      </c>
      <c r="Q369" s="134">
        <f>Q370+Q371</f>
        <v>0</v>
      </c>
      <c r="R369" s="105">
        <f t="shared" si="137"/>
        <v>86000</v>
      </c>
      <c r="S369" s="133">
        <f>S370+S371</f>
        <v>85731</v>
      </c>
      <c r="T369" s="394">
        <f t="shared" si="135"/>
        <v>0.9968720930232559</v>
      </c>
      <c r="U369" s="132">
        <f t="shared" si="132"/>
        <v>0</v>
      </c>
      <c r="V369" s="132" t="e">
        <f t="shared" si="133"/>
        <v>#DIV/0!</v>
      </c>
      <c r="W369" s="132" t="e">
        <f t="shared" si="134"/>
        <v>#DIV/0!</v>
      </c>
    </row>
    <row r="370" spans="1:23" ht="12.75">
      <c r="A370" s="61" t="s">
        <v>439</v>
      </c>
      <c r="E370" s="1">
        <v>4</v>
      </c>
      <c r="G370" s="1">
        <v>6</v>
      </c>
      <c r="I370" s="1">
        <v>510</v>
      </c>
      <c r="J370" s="43">
        <v>4264</v>
      </c>
      <c r="K370" s="32" t="s">
        <v>314</v>
      </c>
      <c r="L370" s="43"/>
      <c r="M370" s="44">
        <v>0</v>
      </c>
      <c r="N370" s="76">
        <v>0</v>
      </c>
      <c r="O370" s="76">
        <v>39000</v>
      </c>
      <c r="P370" s="76">
        <v>0</v>
      </c>
      <c r="Q370" s="134">
        <v>0</v>
      </c>
      <c r="R370" s="248">
        <v>86000</v>
      </c>
      <c r="S370" s="133">
        <v>85731</v>
      </c>
      <c r="T370" s="394">
        <f t="shared" si="135"/>
        <v>0.9968720930232559</v>
      </c>
      <c r="U370" s="132">
        <f t="shared" si="132"/>
        <v>0</v>
      </c>
      <c r="V370" s="132" t="e">
        <f t="shared" si="133"/>
        <v>#DIV/0!</v>
      </c>
      <c r="W370" s="132" t="e">
        <f t="shared" si="134"/>
        <v>#DIV/0!</v>
      </c>
    </row>
    <row r="371" spans="1:23" ht="13.5" thickBot="1">
      <c r="A371" s="61" t="s">
        <v>439</v>
      </c>
      <c r="E371" s="1">
        <v>4</v>
      </c>
      <c r="G371" s="1">
        <v>6</v>
      </c>
      <c r="I371" s="1">
        <v>510</v>
      </c>
      <c r="J371" s="24">
        <v>4214</v>
      </c>
      <c r="K371" s="24" t="s">
        <v>315</v>
      </c>
      <c r="L371" s="24"/>
      <c r="M371" s="25">
        <v>0</v>
      </c>
      <c r="N371" s="29">
        <v>0</v>
      </c>
      <c r="O371" s="29">
        <v>2400000</v>
      </c>
      <c r="P371" s="29">
        <v>0</v>
      </c>
      <c r="Q371" s="134">
        <v>0</v>
      </c>
      <c r="R371" s="105">
        <v>0</v>
      </c>
      <c r="S371" s="133">
        <v>0</v>
      </c>
      <c r="T371" s="394" t="e">
        <f t="shared" si="135"/>
        <v>#DIV/0!</v>
      </c>
      <c r="U371" s="132">
        <f t="shared" si="132"/>
        <v>0</v>
      </c>
      <c r="V371" s="132" t="e">
        <f t="shared" si="133"/>
        <v>#DIV/0!</v>
      </c>
      <c r="W371" s="132" t="e">
        <f t="shared" si="134"/>
        <v>#DIV/0!</v>
      </c>
    </row>
    <row r="372" spans="1:23" ht="13.5" thickBot="1">
      <c r="A372" s="15"/>
      <c r="J372" s="182"/>
      <c r="K372" s="182" t="s">
        <v>318</v>
      </c>
      <c r="L372" s="182"/>
      <c r="M372" s="183">
        <f aca="true" t="shared" si="138" ref="M372:R372">M361+M368</f>
        <v>20130</v>
      </c>
      <c r="N372" s="183">
        <f t="shared" si="138"/>
        <v>70510</v>
      </c>
      <c r="O372" s="183">
        <f t="shared" si="138"/>
        <v>2519000</v>
      </c>
      <c r="P372" s="183">
        <f t="shared" si="138"/>
        <v>91424</v>
      </c>
      <c r="Q372" s="184">
        <f t="shared" si="138"/>
        <v>25000</v>
      </c>
      <c r="R372" s="263">
        <f t="shared" si="138"/>
        <v>126000</v>
      </c>
      <c r="S372" s="184">
        <f>S361+S368</f>
        <v>118481</v>
      </c>
      <c r="T372" s="396">
        <f>S372/R372</f>
        <v>0.9403253968253968</v>
      </c>
      <c r="U372" s="185"/>
      <c r="V372" s="185"/>
      <c r="W372" s="185"/>
    </row>
    <row r="373" spans="10:23" ht="13.5" thickBot="1">
      <c r="J373" s="158"/>
      <c r="K373" s="158" t="s">
        <v>324</v>
      </c>
      <c r="L373" s="158"/>
      <c r="M373" s="159">
        <f>M211+M220+M251+M260+M266+M278+M313+M325+M334+M342+M357+M372</f>
        <v>1538575</v>
      </c>
      <c r="N373" s="159">
        <f>N211+N220+N251+N260+N266+N278+N313+N325+N334+N342+N357+N372+N223</f>
        <v>2363396</v>
      </c>
      <c r="O373" s="159">
        <f>O211+O220+O251+O260+O266+O278+O313+O325+O334+O342+O357+O372</f>
        <v>4880448</v>
      </c>
      <c r="P373" s="159">
        <f>P211+P220+P244+P251+P260+P266+P278+P313+P357+P372</f>
        <v>2675155</v>
      </c>
      <c r="Q373" s="160">
        <f>Q211+Q220+Q251+Q260+Q266+Q278+Q313+Q325+Q334+Q342+Q357+Q372</f>
        <v>4701000</v>
      </c>
      <c r="R373" s="256">
        <f>R211+R220+R251+R260+R266+R278+R313+R325+R334+R342+R357+R372+R244</f>
        <v>2033850</v>
      </c>
      <c r="S373" s="160">
        <f>S211+S220+S251+S260+S266+S278+S313+S325+S334+S342+S357+S372+S244</f>
        <v>677943</v>
      </c>
      <c r="T373" s="401">
        <f>S373/R373</f>
        <v>0.33332989158492515</v>
      </c>
      <c r="U373" s="161"/>
      <c r="V373" s="161"/>
      <c r="W373" s="161"/>
    </row>
    <row r="374" spans="10:23" ht="13.5" thickTop="1">
      <c r="J374" s="50"/>
      <c r="K374" s="162" t="s">
        <v>320</v>
      </c>
      <c r="L374" s="50"/>
      <c r="M374" s="163">
        <f aca="true" t="shared" si="139" ref="M374:S374">M176+M202+M373</f>
        <v>3362910</v>
      </c>
      <c r="N374" s="163">
        <f t="shared" si="139"/>
        <v>3959781</v>
      </c>
      <c r="O374" s="163">
        <f t="shared" si="139"/>
        <v>6650948</v>
      </c>
      <c r="P374" s="163">
        <f t="shared" si="139"/>
        <v>4790970</v>
      </c>
      <c r="Q374" s="164">
        <f t="shared" si="139"/>
        <v>6794242</v>
      </c>
      <c r="R374" s="257">
        <f t="shared" si="139"/>
        <v>3776450</v>
      </c>
      <c r="S374" s="164">
        <f t="shared" si="139"/>
        <v>1632544.04</v>
      </c>
      <c r="T374" s="407">
        <f>S374/R374</f>
        <v>0.4322959499000384</v>
      </c>
      <c r="U374" s="165"/>
      <c r="V374" s="165"/>
      <c r="W374" s="165"/>
    </row>
    <row r="375" spans="10:23" ht="12.75">
      <c r="J375" s="32"/>
      <c r="K375" s="32"/>
      <c r="L375" s="32"/>
      <c r="M375" s="33"/>
      <c r="N375" s="36"/>
      <c r="O375" s="33"/>
      <c r="P375" s="36"/>
      <c r="Q375" s="208"/>
      <c r="R375" s="264"/>
      <c r="S375" s="143"/>
      <c r="T375" s="375"/>
      <c r="U375" s="209"/>
      <c r="V375" s="209"/>
      <c r="W375" s="209"/>
    </row>
    <row r="376" spans="1:23" ht="12.75">
      <c r="A376" s="20"/>
      <c r="B376" s="20"/>
      <c r="C376" s="20"/>
      <c r="D376" s="20"/>
      <c r="E376" s="20"/>
      <c r="F376" s="20"/>
      <c r="G376" s="20"/>
      <c r="H376" s="20"/>
      <c r="I376" s="20"/>
      <c r="J376" s="124" t="s">
        <v>281</v>
      </c>
      <c r="K376" s="124" t="s">
        <v>280</v>
      </c>
      <c r="L376" s="124"/>
      <c r="M376" s="22"/>
      <c r="N376" s="22"/>
      <c r="O376" s="22"/>
      <c r="P376" s="22"/>
      <c r="Q376" s="168"/>
      <c r="R376" s="259"/>
      <c r="S376" s="169"/>
      <c r="T376" s="408"/>
      <c r="U376" s="170"/>
      <c r="V376" s="170"/>
      <c r="W376" s="170"/>
    </row>
    <row r="377" spans="1:23" ht="12.75">
      <c r="A377" s="20"/>
      <c r="B377" s="20"/>
      <c r="C377" s="20"/>
      <c r="D377" s="20"/>
      <c r="E377" s="20"/>
      <c r="F377" s="20"/>
      <c r="G377" s="20"/>
      <c r="H377" s="20"/>
      <c r="I377" s="20"/>
      <c r="J377" s="125" t="s">
        <v>288</v>
      </c>
      <c r="K377" s="9" t="s">
        <v>263</v>
      </c>
      <c r="L377" s="9"/>
      <c r="M377" s="18"/>
      <c r="N377" s="18"/>
      <c r="O377" s="18"/>
      <c r="P377" s="18"/>
      <c r="Q377" s="171"/>
      <c r="R377" s="260"/>
      <c r="S377" s="172"/>
      <c r="T377" s="402"/>
      <c r="U377" s="173"/>
      <c r="V377" s="173"/>
      <c r="W377" s="173"/>
    </row>
    <row r="378" spans="1:23" ht="12.75">
      <c r="A378" s="20"/>
      <c r="B378" s="20"/>
      <c r="C378" s="20"/>
      <c r="D378" s="20"/>
      <c r="E378" s="20"/>
      <c r="F378" s="20"/>
      <c r="G378" s="20"/>
      <c r="H378" s="20"/>
      <c r="I378" s="20">
        <v>900</v>
      </c>
      <c r="J378" s="20" t="s">
        <v>252</v>
      </c>
      <c r="K378" s="20" t="s">
        <v>120</v>
      </c>
      <c r="L378" s="20"/>
      <c r="M378" s="21"/>
      <c r="N378" s="21"/>
      <c r="O378" s="21"/>
      <c r="P378" s="21"/>
      <c r="Q378" s="166"/>
      <c r="R378" s="261"/>
      <c r="S378" s="174"/>
      <c r="T378" s="373"/>
      <c r="U378" s="175"/>
      <c r="V378" s="175"/>
      <c r="W378" s="175"/>
    </row>
    <row r="379" spans="1:23" ht="12.75">
      <c r="A379" s="7" t="s">
        <v>400</v>
      </c>
      <c r="B379" s="7"/>
      <c r="C379" s="7"/>
      <c r="D379" s="7"/>
      <c r="E379" s="7"/>
      <c r="F379" s="7"/>
      <c r="G379" s="7"/>
      <c r="H379" s="7"/>
      <c r="I379" s="7"/>
      <c r="J379" s="127" t="s">
        <v>171</v>
      </c>
      <c r="K379" s="127" t="s">
        <v>170</v>
      </c>
      <c r="L379" s="127"/>
      <c r="M379" s="16"/>
      <c r="N379" s="16"/>
      <c r="O379" s="16"/>
      <c r="P379" s="16"/>
      <c r="Q379" s="152"/>
      <c r="R379" s="254"/>
      <c r="S379" s="151"/>
      <c r="T379" s="388"/>
      <c r="U379" s="153"/>
      <c r="V379" s="153"/>
      <c r="W379" s="153"/>
    </row>
    <row r="380" spans="1:23" ht="12.75">
      <c r="A380" s="8" t="s">
        <v>440</v>
      </c>
      <c r="B380" s="8"/>
      <c r="C380" s="8"/>
      <c r="D380" s="8"/>
      <c r="E380" s="8"/>
      <c r="F380" s="8"/>
      <c r="G380" s="8"/>
      <c r="H380" s="8"/>
      <c r="I380" s="8">
        <v>911</v>
      </c>
      <c r="J380" s="8" t="s">
        <v>136</v>
      </c>
      <c r="K380" s="8" t="s">
        <v>172</v>
      </c>
      <c r="L380" s="8"/>
      <c r="M380" s="17"/>
      <c r="N380" s="17"/>
      <c r="O380" s="17"/>
      <c r="P380" s="17"/>
      <c r="Q380" s="146"/>
      <c r="R380" s="252"/>
      <c r="S380" s="145"/>
      <c r="T380" s="386"/>
      <c r="U380" s="147"/>
      <c r="V380" s="147"/>
      <c r="W380" s="147"/>
    </row>
    <row r="381" spans="1:23" ht="12.75">
      <c r="A381" s="20" t="s">
        <v>440</v>
      </c>
      <c r="I381" s="1">
        <v>911</v>
      </c>
      <c r="J381" s="68">
        <v>3</v>
      </c>
      <c r="K381" s="68" t="s">
        <v>7</v>
      </c>
      <c r="L381" s="68"/>
      <c r="M381" s="82">
        <f aca="true" t="shared" si="140" ref="M381:S381">M382+M386</f>
        <v>15962</v>
      </c>
      <c r="N381" s="81">
        <f t="shared" si="140"/>
        <v>19551</v>
      </c>
      <c r="O381" s="81">
        <f t="shared" si="140"/>
        <v>22600</v>
      </c>
      <c r="P381" s="81">
        <f t="shared" si="140"/>
        <v>21829</v>
      </c>
      <c r="Q381" s="130">
        <f t="shared" si="140"/>
        <v>22600</v>
      </c>
      <c r="R381" s="105">
        <f t="shared" si="140"/>
        <v>22000</v>
      </c>
      <c r="S381" s="131">
        <f t="shared" si="140"/>
        <v>13675</v>
      </c>
      <c r="T381" s="393">
        <f aca="true" t="shared" si="141" ref="T381:T388">S381/R381</f>
        <v>0.6215909090909091</v>
      </c>
      <c r="U381" s="132">
        <f aca="true" t="shared" si="142" ref="U381:U387">P381/O381*100</f>
        <v>96.58849557522123</v>
      </c>
      <c r="V381" s="132">
        <f aca="true" t="shared" si="143" ref="V381:V387">Q381/P381*100</f>
        <v>103.53199871730267</v>
      </c>
      <c r="W381" s="132">
        <f aca="true" t="shared" si="144" ref="W381:W387">R381/Q381*100</f>
        <v>97.34513274336283</v>
      </c>
    </row>
    <row r="382" spans="1:23" ht="12.75">
      <c r="A382" s="20" t="s">
        <v>440</v>
      </c>
      <c r="I382" s="1">
        <v>911</v>
      </c>
      <c r="J382" s="24">
        <v>32</v>
      </c>
      <c r="K382" s="31" t="s">
        <v>38</v>
      </c>
      <c r="L382" s="30"/>
      <c r="M382" s="25">
        <f aca="true" t="shared" si="145" ref="M382:R382">M383+M384</f>
        <v>8922</v>
      </c>
      <c r="N382" s="29">
        <f>N383+N384</f>
        <v>12551</v>
      </c>
      <c r="O382" s="29">
        <f t="shared" si="145"/>
        <v>13000</v>
      </c>
      <c r="P382" s="29">
        <f t="shared" si="145"/>
        <v>13829</v>
      </c>
      <c r="Q382" s="134">
        <f>Q383+Q384</f>
        <v>13000</v>
      </c>
      <c r="R382" s="105">
        <f t="shared" si="145"/>
        <v>14000</v>
      </c>
      <c r="S382" s="133">
        <f>S383+S384</f>
        <v>12675</v>
      </c>
      <c r="T382" s="394">
        <f t="shared" si="141"/>
        <v>0.9053571428571429</v>
      </c>
      <c r="U382" s="132">
        <f t="shared" si="142"/>
        <v>106.37692307692308</v>
      </c>
      <c r="V382" s="132">
        <f t="shared" si="143"/>
        <v>94.00535107383035</v>
      </c>
      <c r="W382" s="132">
        <f t="shared" si="144"/>
        <v>107.6923076923077</v>
      </c>
    </row>
    <row r="383" spans="1:23" ht="12.75">
      <c r="A383" s="20" t="s">
        <v>440</v>
      </c>
      <c r="C383" s="1">
        <v>2</v>
      </c>
      <c r="D383" s="1">
        <v>3</v>
      </c>
      <c r="E383" s="1">
        <v>4</v>
      </c>
      <c r="I383" s="1">
        <v>911</v>
      </c>
      <c r="J383" s="24">
        <v>3237</v>
      </c>
      <c r="K383" s="31" t="s">
        <v>206</v>
      </c>
      <c r="L383" s="30"/>
      <c r="M383" s="25">
        <v>8922</v>
      </c>
      <c r="N383" s="29">
        <v>9914</v>
      </c>
      <c r="O383" s="29">
        <v>10000</v>
      </c>
      <c r="P383" s="29">
        <v>9914</v>
      </c>
      <c r="Q383" s="134">
        <v>10000</v>
      </c>
      <c r="R383" s="105">
        <v>10000</v>
      </c>
      <c r="S383" s="133">
        <v>9512</v>
      </c>
      <c r="T383" s="394">
        <f t="shared" si="141"/>
        <v>0.9512</v>
      </c>
      <c r="U383" s="132">
        <f t="shared" si="142"/>
        <v>99.14</v>
      </c>
      <c r="V383" s="132">
        <f t="shared" si="143"/>
        <v>100.86746015735324</v>
      </c>
      <c r="W383" s="132">
        <f t="shared" si="144"/>
        <v>100</v>
      </c>
    </row>
    <row r="384" spans="1:23" ht="12.75">
      <c r="A384" s="20" t="s">
        <v>440</v>
      </c>
      <c r="I384" s="1">
        <v>911</v>
      </c>
      <c r="J384" s="67">
        <v>322</v>
      </c>
      <c r="K384" s="67" t="s">
        <v>93</v>
      </c>
      <c r="L384" s="67"/>
      <c r="M384" s="25">
        <f aca="true" t="shared" si="146" ref="M384:S384">M385</f>
        <v>0</v>
      </c>
      <c r="N384" s="29">
        <f t="shared" si="146"/>
        <v>2637</v>
      </c>
      <c r="O384" s="29">
        <f t="shared" si="146"/>
        <v>3000</v>
      </c>
      <c r="P384" s="29">
        <f t="shared" si="146"/>
        <v>3915</v>
      </c>
      <c r="Q384" s="134">
        <f t="shared" si="146"/>
        <v>3000</v>
      </c>
      <c r="R384" s="105">
        <f t="shared" si="146"/>
        <v>4000</v>
      </c>
      <c r="S384" s="133">
        <f t="shared" si="146"/>
        <v>3163</v>
      </c>
      <c r="T384" s="394">
        <f t="shared" si="141"/>
        <v>0.79075</v>
      </c>
      <c r="U384" s="132">
        <f t="shared" si="142"/>
        <v>130.5</v>
      </c>
      <c r="V384" s="132">
        <f t="shared" si="143"/>
        <v>76.62835249042146</v>
      </c>
      <c r="W384" s="132">
        <f t="shared" si="144"/>
        <v>133.33333333333331</v>
      </c>
    </row>
    <row r="385" spans="1:23" ht="12.75">
      <c r="A385" s="20" t="s">
        <v>440</v>
      </c>
      <c r="E385" s="1">
        <v>4</v>
      </c>
      <c r="I385" s="1">
        <v>911</v>
      </c>
      <c r="J385" s="24">
        <v>3221</v>
      </c>
      <c r="K385" s="31" t="s">
        <v>316</v>
      </c>
      <c r="L385" s="30"/>
      <c r="M385" s="25">
        <v>0</v>
      </c>
      <c r="N385" s="29">
        <v>2637</v>
      </c>
      <c r="O385" s="29">
        <v>3000</v>
      </c>
      <c r="P385" s="29">
        <v>3915</v>
      </c>
      <c r="Q385" s="134">
        <v>3000</v>
      </c>
      <c r="R385" s="105">
        <v>4000</v>
      </c>
      <c r="S385" s="133">
        <v>3163</v>
      </c>
      <c r="T385" s="394">
        <f t="shared" si="141"/>
        <v>0.79075</v>
      </c>
      <c r="U385" s="132">
        <f t="shared" si="142"/>
        <v>130.5</v>
      </c>
      <c r="V385" s="132">
        <f t="shared" si="143"/>
        <v>76.62835249042146</v>
      </c>
      <c r="W385" s="132">
        <f t="shared" si="144"/>
        <v>133.33333333333331</v>
      </c>
    </row>
    <row r="386" spans="1:23" ht="12.75">
      <c r="A386" s="20" t="s">
        <v>440</v>
      </c>
      <c r="I386" s="1">
        <v>911</v>
      </c>
      <c r="J386" s="24">
        <v>38</v>
      </c>
      <c r="K386" s="31" t="s">
        <v>261</v>
      </c>
      <c r="L386" s="30"/>
      <c r="M386" s="25">
        <f aca="true" t="shared" si="147" ref="M386:S386">M387</f>
        <v>7040</v>
      </c>
      <c r="N386" s="29">
        <f t="shared" si="147"/>
        <v>7000</v>
      </c>
      <c r="O386" s="29">
        <f t="shared" si="147"/>
        <v>9600</v>
      </c>
      <c r="P386" s="29">
        <f t="shared" si="147"/>
        <v>8000</v>
      </c>
      <c r="Q386" s="134">
        <f t="shared" si="147"/>
        <v>9600</v>
      </c>
      <c r="R386" s="105">
        <f t="shared" si="147"/>
        <v>8000</v>
      </c>
      <c r="S386" s="133">
        <f t="shared" si="147"/>
        <v>1000</v>
      </c>
      <c r="T386" s="394">
        <f t="shared" si="141"/>
        <v>0.125</v>
      </c>
      <c r="U386" s="132">
        <f t="shared" si="142"/>
        <v>83.33333333333334</v>
      </c>
      <c r="V386" s="132">
        <f t="shared" si="143"/>
        <v>120</v>
      </c>
      <c r="W386" s="132">
        <f t="shared" si="144"/>
        <v>83.33333333333334</v>
      </c>
    </row>
    <row r="387" spans="1:23" ht="13.5" thickBot="1">
      <c r="A387" s="20" t="s">
        <v>440</v>
      </c>
      <c r="E387" s="1">
        <v>4</v>
      </c>
      <c r="I387" s="1">
        <v>911</v>
      </c>
      <c r="J387" s="24">
        <v>3811</v>
      </c>
      <c r="K387" s="24" t="s">
        <v>262</v>
      </c>
      <c r="L387" s="24"/>
      <c r="M387" s="25">
        <v>7040</v>
      </c>
      <c r="N387" s="29">
        <v>7000</v>
      </c>
      <c r="O387" s="29">
        <v>9600</v>
      </c>
      <c r="P387" s="29">
        <v>8000</v>
      </c>
      <c r="Q387" s="134">
        <v>9600</v>
      </c>
      <c r="R387" s="105">
        <v>8000</v>
      </c>
      <c r="S387" s="133">
        <v>1000</v>
      </c>
      <c r="T387" s="394">
        <f t="shared" si="141"/>
        <v>0.125</v>
      </c>
      <c r="U387" s="132">
        <f t="shared" si="142"/>
        <v>83.33333333333334</v>
      </c>
      <c r="V387" s="132">
        <f t="shared" si="143"/>
        <v>120</v>
      </c>
      <c r="W387" s="132">
        <f t="shared" si="144"/>
        <v>83.33333333333334</v>
      </c>
    </row>
    <row r="388" spans="1:23" ht="12.75">
      <c r="A388" s="15"/>
      <c r="J388" s="182"/>
      <c r="K388" s="182" t="s">
        <v>318</v>
      </c>
      <c r="L388" s="182"/>
      <c r="M388" s="183">
        <f aca="true" t="shared" si="148" ref="M388:R388">M381</f>
        <v>15962</v>
      </c>
      <c r="N388" s="183">
        <f>N381</f>
        <v>19551</v>
      </c>
      <c r="O388" s="183">
        <f t="shared" si="148"/>
        <v>22600</v>
      </c>
      <c r="P388" s="183">
        <f t="shared" si="148"/>
        <v>21829</v>
      </c>
      <c r="Q388" s="184">
        <f>Q381</f>
        <v>22600</v>
      </c>
      <c r="R388" s="263">
        <f t="shared" si="148"/>
        <v>22000</v>
      </c>
      <c r="S388" s="184">
        <f>S381</f>
        <v>13675</v>
      </c>
      <c r="T388" s="396">
        <f t="shared" si="141"/>
        <v>0.6215909090909091</v>
      </c>
      <c r="U388" s="185"/>
      <c r="V388" s="185"/>
      <c r="W388" s="185"/>
    </row>
    <row r="389" spans="10:23" ht="12.75">
      <c r="J389" s="32"/>
      <c r="K389" s="32"/>
      <c r="L389" s="32"/>
      <c r="M389" s="33"/>
      <c r="N389" s="36"/>
      <c r="O389" s="33"/>
      <c r="P389" s="36"/>
      <c r="Q389" s="208"/>
      <c r="R389" s="264"/>
      <c r="S389" s="143"/>
      <c r="T389" s="375"/>
      <c r="U389" s="209"/>
      <c r="V389" s="209"/>
      <c r="W389" s="209"/>
    </row>
    <row r="390" spans="1:23" ht="12.75">
      <c r="A390" s="7" t="s">
        <v>401</v>
      </c>
      <c r="B390" s="7"/>
      <c r="C390" s="7"/>
      <c r="D390" s="7"/>
      <c r="E390" s="7"/>
      <c r="F390" s="7"/>
      <c r="G390" s="7"/>
      <c r="H390" s="7"/>
      <c r="I390" s="7"/>
      <c r="J390" s="127" t="s">
        <v>174</v>
      </c>
      <c r="K390" s="127" t="s">
        <v>173</v>
      </c>
      <c r="L390" s="127"/>
      <c r="M390" s="16"/>
      <c r="N390" s="16"/>
      <c r="O390" s="16"/>
      <c r="P390" s="16"/>
      <c r="Q390" s="152"/>
      <c r="R390" s="254"/>
      <c r="S390" s="151"/>
      <c r="T390" s="388"/>
      <c r="U390" s="153"/>
      <c r="V390" s="153"/>
      <c r="W390" s="153"/>
    </row>
    <row r="391" spans="1:23" ht="12.75">
      <c r="A391" s="8" t="s">
        <v>441</v>
      </c>
      <c r="B391" s="8"/>
      <c r="C391" s="8"/>
      <c r="D391" s="8"/>
      <c r="E391" s="8"/>
      <c r="F391" s="8"/>
      <c r="G391" s="8"/>
      <c r="H391" s="8"/>
      <c r="I391" s="8">
        <v>922</v>
      </c>
      <c r="J391" s="8" t="s">
        <v>176</v>
      </c>
      <c r="K391" s="8" t="s">
        <v>175</v>
      </c>
      <c r="L391" s="8"/>
      <c r="M391" s="17"/>
      <c r="N391" s="17"/>
      <c r="O391" s="17"/>
      <c r="P391" s="17"/>
      <c r="Q391" s="146"/>
      <c r="R391" s="252"/>
      <c r="S391" s="145"/>
      <c r="T391" s="386"/>
      <c r="U391" s="147"/>
      <c r="V391" s="147"/>
      <c r="W391" s="147"/>
    </row>
    <row r="392" spans="1:23" ht="12.75">
      <c r="A392" s="20" t="s">
        <v>441</v>
      </c>
      <c r="I392" s="1">
        <v>922</v>
      </c>
      <c r="J392" s="68">
        <v>3</v>
      </c>
      <c r="K392" s="68" t="s">
        <v>7</v>
      </c>
      <c r="L392" s="68"/>
      <c r="M392" s="82">
        <f aca="true" t="shared" si="149" ref="M392:S393">M393</f>
        <v>198440</v>
      </c>
      <c r="N392" s="81">
        <f t="shared" si="149"/>
        <v>38645</v>
      </c>
      <c r="O392" s="81">
        <f t="shared" si="149"/>
        <v>40000</v>
      </c>
      <c r="P392" s="81">
        <f t="shared" si="149"/>
        <v>30000</v>
      </c>
      <c r="Q392" s="130">
        <f t="shared" si="149"/>
        <v>65000</v>
      </c>
      <c r="R392" s="105">
        <f t="shared" si="149"/>
        <v>40000</v>
      </c>
      <c r="S392" s="131">
        <f t="shared" si="149"/>
        <v>13012</v>
      </c>
      <c r="T392" s="393">
        <f>S392/R392</f>
        <v>0.3253</v>
      </c>
      <c r="U392" s="132">
        <f aca="true" t="shared" si="150" ref="U392:W394">P392/O392*100</f>
        <v>75</v>
      </c>
      <c r="V392" s="132">
        <f t="shared" si="150"/>
        <v>216.66666666666666</v>
      </c>
      <c r="W392" s="132">
        <f t="shared" si="150"/>
        <v>61.53846153846154</v>
      </c>
    </row>
    <row r="393" spans="1:23" ht="12.75">
      <c r="A393" s="20" t="s">
        <v>441</v>
      </c>
      <c r="I393" s="1">
        <v>922</v>
      </c>
      <c r="J393" s="24">
        <v>37</v>
      </c>
      <c r="K393" s="24" t="s">
        <v>100</v>
      </c>
      <c r="L393" s="24"/>
      <c r="M393" s="25">
        <f t="shared" si="149"/>
        <v>198440</v>
      </c>
      <c r="N393" s="29">
        <f t="shared" si="149"/>
        <v>38645</v>
      </c>
      <c r="O393" s="29">
        <f t="shared" si="149"/>
        <v>40000</v>
      </c>
      <c r="P393" s="29">
        <f t="shared" si="149"/>
        <v>30000</v>
      </c>
      <c r="Q393" s="134">
        <f t="shared" si="149"/>
        <v>65000</v>
      </c>
      <c r="R393" s="105">
        <f t="shared" si="149"/>
        <v>40000</v>
      </c>
      <c r="S393" s="133">
        <f t="shared" si="149"/>
        <v>13012</v>
      </c>
      <c r="T393" s="394">
        <f>S393/R393</f>
        <v>0.3253</v>
      </c>
      <c r="U393" s="132">
        <f t="shared" si="150"/>
        <v>75</v>
      </c>
      <c r="V393" s="132">
        <f t="shared" si="150"/>
        <v>216.66666666666666</v>
      </c>
      <c r="W393" s="132">
        <f t="shared" si="150"/>
        <v>61.53846153846154</v>
      </c>
    </row>
    <row r="394" spans="1:23" ht="13.5" thickBot="1">
      <c r="A394" s="20" t="s">
        <v>441</v>
      </c>
      <c r="C394" s="1">
        <v>2</v>
      </c>
      <c r="F394" s="1">
        <v>4</v>
      </c>
      <c r="I394" s="1">
        <v>922</v>
      </c>
      <c r="J394" s="24">
        <v>3721</v>
      </c>
      <c r="K394" s="24" t="s">
        <v>101</v>
      </c>
      <c r="L394" s="24"/>
      <c r="M394" s="25">
        <v>198440</v>
      </c>
      <c r="N394" s="29">
        <v>38645</v>
      </c>
      <c r="O394" s="29">
        <v>40000</v>
      </c>
      <c r="P394" s="29">
        <v>30000</v>
      </c>
      <c r="Q394" s="134">
        <v>65000</v>
      </c>
      <c r="R394" s="105">
        <v>40000</v>
      </c>
      <c r="S394" s="133">
        <v>13012</v>
      </c>
      <c r="T394" s="394">
        <f>S394/R394</f>
        <v>0.3253</v>
      </c>
      <c r="U394" s="132">
        <f t="shared" si="150"/>
        <v>75</v>
      </c>
      <c r="V394" s="132">
        <f t="shared" si="150"/>
        <v>216.66666666666666</v>
      </c>
      <c r="W394" s="132">
        <f t="shared" si="150"/>
        <v>61.53846153846154</v>
      </c>
    </row>
    <row r="395" spans="1:23" ht="12.75">
      <c r="A395" s="15"/>
      <c r="J395" s="182"/>
      <c r="K395" s="182" t="s">
        <v>318</v>
      </c>
      <c r="L395" s="182"/>
      <c r="M395" s="183">
        <f aca="true" t="shared" si="151" ref="M395:R395">M392</f>
        <v>198440</v>
      </c>
      <c r="N395" s="183">
        <f>N392</f>
        <v>38645</v>
      </c>
      <c r="O395" s="183">
        <f t="shared" si="151"/>
        <v>40000</v>
      </c>
      <c r="P395" s="183">
        <f t="shared" si="151"/>
        <v>30000</v>
      </c>
      <c r="Q395" s="184">
        <f>Q392</f>
        <v>65000</v>
      </c>
      <c r="R395" s="263">
        <f t="shared" si="151"/>
        <v>40000</v>
      </c>
      <c r="S395" s="184">
        <f>S392</f>
        <v>13012</v>
      </c>
      <c r="T395" s="396">
        <f>S395/R395</f>
        <v>0.3253</v>
      </c>
      <c r="U395" s="185"/>
      <c r="V395" s="185"/>
      <c r="W395" s="185"/>
    </row>
    <row r="396" spans="10:23" ht="12.75">
      <c r="J396" s="32"/>
      <c r="K396" s="32"/>
      <c r="L396" s="32"/>
      <c r="M396" s="33"/>
      <c r="N396" s="95"/>
      <c r="O396" s="33"/>
      <c r="P396" s="36"/>
      <c r="Q396" s="208"/>
      <c r="R396" s="264"/>
      <c r="S396" s="143"/>
      <c r="T396" s="375"/>
      <c r="U396" s="209"/>
      <c r="V396" s="209"/>
      <c r="W396" s="209"/>
    </row>
    <row r="397" spans="1:23" ht="12.75">
      <c r="A397" s="7" t="s">
        <v>402</v>
      </c>
      <c r="B397" s="7"/>
      <c r="C397" s="7"/>
      <c r="D397" s="7"/>
      <c r="E397" s="7"/>
      <c r="F397" s="7"/>
      <c r="G397" s="7"/>
      <c r="H397" s="7"/>
      <c r="I397" s="7"/>
      <c r="J397" s="127" t="s">
        <v>178</v>
      </c>
      <c r="K397" s="127" t="s">
        <v>177</v>
      </c>
      <c r="L397" s="127"/>
      <c r="M397" s="16"/>
      <c r="N397" s="215"/>
      <c r="O397" s="16"/>
      <c r="P397" s="16"/>
      <c r="Q397" s="152"/>
      <c r="R397" s="254"/>
      <c r="S397" s="151"/>
      <c r="T397" s="388"/>
      <c r="U397" s="153"/>
      <c r="V397" s="153"/>
      <c r="W397" s="153"/>
    </row>
    <row r="398" spans="1:23" ht="12.75">
      <c r="A398" s="8" t="s">
        <v>442</v>
      </c>
      <c r="B398" s="8"/>
      <c r="C398" s="8"/>
      <c r="D398" s="8"/>
      <c r="E398" s="8"/>
      <c r="F398" s="8"/>
      <c r="G398" s="8"/>
      <c r="H398" s="8"/>
      <c r="I398" s="8">
        <v>1040</v>
      </c>
      <c r="J398" s="8" t="s">
        <v>136</v>
      </c>
      <c r="K398" s="8" t="s">
        <v>179</v>
      </c>
      <c r="L398" s="8"/>
      <c r="M398" s="17"/>
      <c r="N398" s="210"/>
      <c r="O398" s="17"/>
      <c r="P398" s="17"/>
      <c r="Q398" s="146"/>
      <c r="R398" s="252"/>
      <c r="S398" s="145"/>
      <c r="T398" s="386"/>
      <c r="U398" s="147"/>
      <c r="V398" s="147"/>
      <c r="W398" s="147"/>
    </row>
    <row r="399" spans="1:23" ht="12.75">
      <c r="A399" s="61" t="s">
        <v>442</v>
      </c>
      <c r="I399" s="1">
        <v>1040</v>
      </c>
      <c r="J399" s="68">
        <v>3</v>
      </c>
      <c r="K399" s="68" t="s">
        <v>7</v>
      </c>
      <c r="L399" s="68"/>
      <c r="M399" s="82">
        <f aca="true" t="shared" si="152" ref="M399:S400">M400</f>
        <v>0</v>
      </c>
      <c r="N399" s="81">
        <f t="shared" si="152"/>
        <v>20000</v>
      </c>
      <c r="O399" s="82">
        <f t="shared" si="152"/>
        <v>25000</v>
      </c>
      <c r="P399" s="81">
        <f t="shared" si="152"/>
        <v>20000</v>
      </c>
      <c r="Q399" s="130">
        <f t="shared" si="152"/>
        <v>25000</v>
      </c>
      <c r="R399" s="105">
        <f t="shared" si="152"/>
        <v>20000</v>
      </c>
      <c r="S399" s="131">
        <f t="shared" si="152"/>
        <v>8000</v>
      </c>
      <c r="T399" s="393">
        <f>S399/R399</f>
        <v>0.4</v>
      </c>
      <c r="U399" s="132">
        <f aca="true" t="shared" si="153" ref="U399:W401">P399/O399*100</f>
        <v>80</v>
      </c>
      <c r="V399" s="132">
        <f t="shared" si="153"/>
        <v>125</v>
      </c>
      <c r="W399" s="132">
        <f t="shared" si="153"/>
        <v>80</v>
      </c>
    </row>
    <row r="400" spans="1:23" ht="12.75">
      <c r="A400" s="61" t="s">
        <v>442</v>
      </c>
      <c r="I400" s="1">
        <v>1040</v>
      </c>
      <c r="J400" s="24">
        <v>37</v>
      </c>
      <c r="K400" s="24" t="s">
        <v>102</v>
      </c>
      <c r="L400" s="24"/>
      <c r="M400" s="25">
        <f t="shared" si="152"/>
        <v>0</v>
      </c>
      <c r="N400" s="29">
        <f t="shared" si="152"/>
        <v>20000</v>
      </c>
      <c r="O400" s="25">
        <f t="shared" si="152"/>
        <v>25000</v>
      </c>
      <c r="P400" s="29">
        <f t="shared" si="152"/>
        <v>20000</v>
      </c>
      <c r="Q400" s="134">
        <f t="shared" si="152"/>
        <v>25000</v>
      </c>
      <c r="R400" s="105">
        <f t="shared" si="152"/>
        <v>20000</v>
      </c>
      <c r="S400" s="133">
        <f t="shared" si="152"/>
        <v>8000</v>
      </c>
      <c r="T400" s="394">
        <f>S400/R400</f>
        <v>0.4</v>
      </c>
      <c r="U400" s="132">
        <f t="shared" si="153"/>
        <v>80</v>
      </c>
      <c r="V400" s="132">
        <f t="shared" si="153"/>
        <v>125</v>
      </c>
      <c r="W400" s="132">
        <f t="shared" si="153"/>
        <v>80</v>
      </c>
    </row>
    <row r="401" spans="1:23" ht="13.5" thickBot="1">
      <c r="A401" s="61" t="s">
        <v>442</v>
      </c>
      <c r="C401" s="1">
        <v>2</v>
      </c>
      <c r="F401" s="1">
        <v>4</v>
      </c>
      <c r="I401" s="1">
        <v>1040</v>
      </c>
      <c r="J401" s="24">
        <v>3721</v>
      </c>
      <c r="K401" s="24" t="s">
        <v>101</v>
      </c>
      <c r="L401" s="24"/>
      <c r="M401" s="25">
        <v>0</v>
      </c>
      <c r="N401" s="29">
        <v>20000</v>
      </c>
      <c r="O401" s="25">
        <v>25000</v>
      </c>
      <c r="P401" s="29">
        <v>20000</v>
      </c>
      <c r="Q401" s="134">
        <v>25000</v>
      </c>
      <c r="R401" s="105">
        <v>20000</v>
      </c>
      <c r="S401" s="133">
        <v>8000</v>
      </c>
      <c r="T401" s="394">
        <f>S401/R401</f>
        <v>0.4</v>
      </c>
      <c r="U401" s="132">
        <f t="shared" si="153"/>
        <v>80</v>
      </c>
      <c r="V401" s="132">
        <f t="shared" si="153"/>
        <v>125</v>
      </c>
      <c r="W401" s="132">
        <f t="shared" si="153"/>
        <v>80</v>
      </c>
    </row>
    <row r="402" spans="1:23" ht="13.5" thickBot="1">
      <c r="A402" s="15"/>
      <c r="J402" s="182"/>
      <c r="K402" s="182" t="s">
        <v>318</v>
      </c>
      <c r="L402" s="182"/>
      <c r="M402" s="183">
        <f aca="true" t="shared" si="154" ref="M402:R402">M399</f>
        <v>0</v>
      </c>
      <c r="N402" s="183">
        <f>N399</f>
        <v>20000</v>
      </c>
      <c r="O402" s="183">
        <f t="shared" si="154"/>
        <v>25000</v>
      </c>
      <c r="P402" s="183">
        <f t="shared" si="154"/>
        <v>20000</v>
      </c>
      <c r="Q402" s="184">
        <f>Q399</f>
        <v>25000</v>
      </c>
      <c r="R402" s="263">
        <f t="shared" si="154"/>
        <v>20000</v>
      </c>
      <c r="S402" s="184">
        <f>S399</f>
        <v>8000</v>
      </c>
      <c r="T402" s="396">
        <f>S402/R402</f>
        <v>0.4</v>
      </c>
      <c r="U402" s="185"/>
      <c r="V402" s="185"/>
      <c r="W402" s="185"/>
    </row>
    <row r="403" spans="10:23" ht="13.5" thickBot="1">
      <c r="J403" s="158"/>
      <c r="K403" s="158" t="s">
        <v>325</v>
      </c>
      <c r="L403" s="158"/>
      <c r="M403" s="159">
        <f aca="true" t="shared" si="155" ref="M403:S403">M388+M395+M402</f>
        <v>214402</v>
      </c>
      <c r="N403" s="159">
        <f t="shared" si="155"/>
        <v>78196</v>
      </c>
      <c r="O403" s="159">
        <f t="shared" si="155"/>
        <v>87600</v>
      </c>
      <c r="P403" s="159">
        <f t="shared" si="155"/>
        <v>71829</v>
      </c>
      <c r="Q403" s="160">
        <f t="shared" si="155"/>
        <v>112600</v>
      </c>
      <c r="R403" s="256">
        <f t="shared" si="155"/>
        <v>82000</v>
      </c>
      <c r="S403" s="160">
        <f t="shared" si="155"/>
        <v>34687</v>
      </c>
      <c r="T403" s="401">
        <f>S403/R403</f>
        <v>0.4230121951219512</v>
      </c>
      <c r="U403" s="161"/>
      <c r="V403" s="161"/>
      <c r="W403" s="161"/>
    </row>
    <row r="404" spans="10:23" ht="13.5" thickTop="1">
      <c r="J404" s="32"/>
      <c r="K404" s="32"/>
      <c r="L404" s="32"/>
      <c r="M404" s="33"/>
      <c r="N404" s="36"/>
      <c r="O404" s="33"/>
      <c r="P404" s="36"/>
      <c r="Q404" s="208"/>
      <c r="R404" s="264"/>
      <c r="S404" s="143"/>
      <c r="T404" s="375"/>
      <c r="U404" s="209"/>
      <c r="V404" s="209"/>
      <c r="W404" s="209"/>
    </row>
    <row r="405" spans="1:23" ht="12.75">
      <c r="A405" s="20"/>
      <c r="B405" s="20"/>
      <c r="C405" s="20"/>
      <c r="D405" s="20"/>
      <c r="E405" s="20"/>
      <c r="F405" s="20"/>
      <c r="G405" s="20"/>
      <c r="H405" s="20"/>
      <c r="I405" s="20"/>
      <c r="J405" s="125" t="s">
        <v>289</v>
      </c>
      <c r="K405" s="125" t="s">
        <v>180</v>
      </c>
      <c r="L405" s="125"/>
      <c r="M405" s="18"/>
      <c r="N405" s="18"/>
      <c r="O405" s="18"/>
      <c r="P405" s="18"/>
      <c r="Q405" s="171"/>
      <c r="R405" s="260"/>
      <c r="S405" s="172"/>
      <c r="T405" s="402"/>
      <c r="U405" s="173"/>
      <c r="V405" s="173"/>
      <c r="W405" s="173"/>
    </row>
    <row r="406" spans="1:23" ht="12.75">
      <c r="A406" s="20"/>
      <c r="B406" s="20"/>
      <c r="C406" s="20"/>
      <c r="D406" s="20"/>
      <c r="E406" s="20"/>
      <c r="F406" s="20"/>
      <c r="G406" s="20"/>
      <c r="H406" s="20"/>
      <c r="I406" s="20">
        <v>800</v>
      </c>
      <c r="J406" s="20" t="s">
        <v>252</v>
      </c>
      <c r="K406" s="20" t="s">
        <v>371</v>
      </c>
      <c r="L406" s="20"/>
      <c r="M406" s="21"/>
      <c r="N406" s="21"/>
      <c r="O406" s="21"/>
      <c r="P406" s="21"/>
      <c r="Q406" s="166"/>
      <c r="R406" s="261"/>
      <c r="S406" s="174"/>
      <c r="T406" s="373"/>
      <c r="U406" s="175"/>
      <c r="V406" s="175"/>
      <c r="W406" s="175"/>
    </row>
    <row r="407" spans="1:23" ht="12.75">
      <c r="A407" s="7" t="s">
        <v>403</v>
      </c>
      <c r="B407" s="7"/>
      <c r="C407" s="7"/>
      <c r="D407" s="7"/>
      <c r="E407" s="7"/>
      <c r="F407" s="7"/>
      <c r="G407" s="7"/>
      <c r="H407" s="7"/>
      <c r="I407" s="7"/>
      <c r="J407" s="127" t="s">
        <v>182</v>
      </c>
      <c r="K407" s="127" t="s">
        <v>181</v>
      </c>
      <c r="L407" s="127"/>
      <c r="M407" s="16"/>
      <c r="N407" s="16"/>
      <c r="O407" s="16"/>
      <c r="P407" s="16"/>
      <c r="Q407" s="152"/>
      <c r="R407" s="254"/>
      <c r="S407" s="151"/>
      <c r="T407" s="388"/>
      <c r="U407" s="153"/>
      <c r="V407" s="153"/>
      <c r="W407" s="153"/>
    </row>
    <row r="408" spans="1:23" ht="12.75">
      <c r="A408" s="8" t="s">
        <v>443</v>
      </c>
      <c r="B408" s="8"/>
      <c r="C408" s="8"/>
      <c r="D408" s="8"/>
      <c r="E408" s="8"/>
      <c r="F408" s="8"/>
      <c r="G408" s="8"/>
      <c r="H408" s="8"/>
      <c r="I408" s="8">
        <v>820</v>
      </c>
      <c r="J408" s="8" t="s">
        <v>136</v>
      </c>
      <c r="K408" s="8" t="s">
        <v>183</v>
      </c>
      <c r="L408" s="8"/>
      <c r="M408" s="17"/>
      <c r="N408" s="17"/>
      <c r="O408" s="17"/>
      <c r="P408" s="17"/>
      <c r="Q408" s="146"/>
      <c r="R408" s="252"/>
      <c r="S408" s="145"/>
      <c r="T408" s="386"/>
      <c r="U408" s="147"/>
      <c r="V408" s="147"/>
      <c r="W408" s="147"/>
    </row>
    <row r="409" spans="1:23" ht="12.75">
      <c r="A409" s="20" t="s">
        <v>443</v>
      </c>
      <c r="I409" s="1">
        <v>820</v>
      </c>
      <c r="J409" s="108">
        <v>3</v>
      </c>
      <c r="K409" s="108" t="s">
        <v>7</v>
      </c>
      <c r="L409" s="108"/>
      <c r="M409" s="82">
        <f aca="true" t="shared" si="156" ref="M409:R409">M410+M414</f>
        <v>40250</v>
      </c>
      <c r="N409" s="81">
        <f>N410+N414</f>
        <v>34000</v>
      </c>
      <c r="O409" s="81">
        <f t="shared" si="156"/>
        <v>35000</v>
      </c>
      <c r="P409" s="81">
        <f t="shared" si="156"/>
        <v>35000</v>
      </c>
      <c r="Q409" s="130">
        <f>Q410+Q414</f>
        <v>45000</v>
      </c>
      <c r="R409" s="105">
        <f t="shared" si="156"/>
        <v>35000</v>
      </c>
      <c r="S409" s="131">
        <f>S410+S414</f>
        <v>9000</v>
      </c>
      <c r="T409" s="393">
        <f aca="true" t="shared" si="157" ref="T409:T416">S409/R409</f>
        <v>0.2571428571428571</v>
      </c>
      <c r="U409" s="132">
        <f aca="true" t="shared" si="158" ref="U409:U415">P409/O409*100</f>
        <v>100</v>
      </c>
      <c r="V409" s="132">
        <f aca="true" t="shared" si="159" ref="V409:V415">Q409/P409*100</f>
        <v>128.57142857142858</v>
      </c>
      <c r="W409" s="132">
        <f aca="true" t="shared" si="160" ref="W409:W415">R409/Q409*100</f>
        <v>77.77777777777779</v>
      </c>
    </row>
    <row r="410" spans="1:23" ht="12.75">
      <c r="A410" s="20" t="s">
        <v>443</v>
      </c>
      <c r="I410" s="1">
        <v>820</v>
      </c>
      <c r="J410" s="28">
        <v>32</v>
      </c>
      <c r="K410" s="73" t="s">
        <v>38</v>
      </c>
      <c r="L410" s="74"/>
      <c r="M410" s="25">
        <f aca="true" t="shared" si="161" ref="M410:R410">M411+M412</f>
        <v>0</v>
      </c>
      <c r="N410" s="29">
        <f>N411+N412</f>
        <v>0</v>
      </c>
      <c r="O410" s="29">
        <f t="shared" si="161"/>
        <v>0</v>
      </c>
      <c r="P410" s="29">
        <f t="shared" si="161"/>
        <v>0</v>
      </c>
      <c r="Q410" s="134">
        <f>Q411+Q412</f>
        <v>0</v>
      </c>
      <c r="R410" s="105">
        <f t="shared" si="161"/>
        <v>0</v>
      </c>
      <c r="S410" s="133">
        <f>S411+S412</f>
        <v>0</v>
      </c>
      <c r="T410" s="394" t="e">
        <f t="shared" si="157"/>
        <v>#DIV/0!</v>
      </c>
      <c r="U410" s="132" t="e">
        <f t="shared" si="158"/>
        <v>#DIV/0!</v>
      </c>
      <c r="V410" s="132" t="e">
        <f t="shared" si="159"/>
        <v>#DIV/0!</v>
      </c>
      <c r="W410" s="132" t="e">
        <f t="shared" si="160"/>
        <v>#DIV/0!</v>
      </c>
    </row>
    <row r="411" spans="1:23" ht="12.75">
      <c r="A411" s="20" t="s">
        <v>443</v>
      </c>
      <c r="I411" s="1">
        <v>820</v>
      </c>
      <c r="J411" s="75">
        <v>322</v>
      </c>
      <c r="K411" s="75" t="s">
        <v>93</v>
      </c>
      <c r="L411" s="75"/>
      <c r="M411" s="25">
        <v>0</v>
      </c>
      <c r="N411" s="29">
        <v>0</v>
      </c>
      <c r="O411" s="29">
        <v>0</v>
      </c>
      <c r="P411" s="29">
        <v>0</v>
      </c>
      <c r="Q411" s="134">
        <v>0</v>
      </c>
      <c r="R411" s="105">
        <v>0</v>
      </c>
      <c r="S411" s="133">
        <v>0</v>
      </c>
      <c r="T411" s="394" t="e">
        <f t="shared" si="157"/>
        <v>#DIV/0!</v>
      </c>
      <c r="U411" s="132" t="e">
        <f t="shared" si="158"/>
        <v>#DIV/0!</v>
      </c>
      <c r="V411" s="132" t="e">
        <f t="shared" si="159"/>
        <v>#DIV/0!</v>
      </c>
      <c r="W411" s="132" t="e">
        <f t="shared" si="160"/>
        <v>#DIV/0!</v>
      </c>
    </row>
    <row r="412" spans="1:23" ht="12.75">
      <c r="A412" s="20" t="s">
        <v>443</v>
      </c>
      <c r="I412" s="1">
        <v>820</v>
      </c>
      <c r="J412" s="75">
        <v>323</v>
      </c>
      <c r="K412" s="75" t="s">
        <v>41</v>
      </c>
      <c r="L412" s="75"/>
      <c r="M412" s="25">
        <v>0</v>
      </c>
      <c r="N412" s="29">
        <v>0</v>
      </c>
      <c r="O412" s="29">
        <v>0</v>
      </c>
      <c r="P412" s="29">
        <v>0</v>
      </c>
      <c r="Q412" s="134">
        <v>0</v>
      </c>
      <c r="R412" s="105">
        <v>0</v>
      </c>
      <c r="S412" s="133">
        <v>0</v>
      </c>
      <c r="T412" s="394" t="e">
        <f t="shared" si="157"/>
        <v>#DIV/0!</v>
      </c>
      <c r="U412" s="132" t="e">
        <f t="shared" si="158"/>
        <v>#DIV/0!</v>
      </c>
      <c r="V412" s="132" t="e">
        <f t="shared" si="159"/>
        <v>#DIV/0!</v>
      </c>
      <c r="W412" s="132" t="e">
        <f t="shared" si="160"/>
        <v>#DIV/0!</v>
      </c>
    </row>
    <row r="413" spans="1:23" ht="12.75">
      <c r="A413" s="20" t="s">
        <v>443</v>
      </c>
      <c r="I413" s="1">
        <v>820</v>
      </c>
      <c r="J413" s="75">
        <v>329</v>
      </c>
      <c r="K413" s="75" t="s">
        <v>103</v>
      </c>
      <c r="L413" s="75"/>
      <c r="M413" s="25">
        <v>0</v>
      </c>
      <c r="N413" s="29">
        <v>0</v>
      </c>
      <c r="O413" s="29">
        <v>0</v>
      </c>
      <c r="P413" s="29">
        <v>0</v>
      </c>
      <c r="Q413" s="134">
        <v>0</v>
      </c>
      <c r="R413" s="105">
        <v>0</v>
      </c>
      <c r="S413" s="133">
        <v>0</v>
      </c>
      <c r="T413" s="394" t="e">
        <f t="shared" si="157"/>
        <v>#DIV/0!</v>
      </c>
      <c r="U413" s="132" t="e">
        <f t="shared" si="158"/>
        <v>#DIV/0!</v>
      </c>
      <c r="V413" s="132" t="e">
        <f t="shared" si="159"/>
        <v>#DIV/0!</v>
      </c>
      <c r="W413" s="132" t="e">
        <f t="shared" si="160"/>
        <v>#DIV/0!</v>
      </c>
    </row>
    <row r="414" spans="1:23" ht="12.75">
      <c r="A414" s="20" t="s">
        <v>443</v>
      </c>
      <c r="I414" s="1">
        <v>820</v>
      </c>
      <c r="J414" s="28">
        <v>38</v>
      </c>
      <c r="K414" s="73" t="s">
        <v>261</v>
      </c>
      <c r="L414" s="74"/>
      <c r="M414" s="25">
        <f aca="true" t="shared" si="162" ref="M414:S414">M415</f>
        <v>40250</v>
      </c>
      <c r="N414" s="29">
        <f t="shared" si="162"/>
        <v>34000</v>
      </c>
      <c r="O414" s="29">
        <f t="shared" si="162"/>
        <v>35000</v>
      </c>
      <c r="P414" s="29">
        <f t="shared" si="162"/>
        <v>35000</v>
      </c>
      <c r="Q414" s="134">
        <f t="shared" si="162"/>
        <v>45000</v>
      </c>
      <c r="R414" s="105">
        <f t="shared" si="162"/>
        <v>35000</v>
      </c>
      <c r="S414" s="133">
        <f t="shared" si="162"/>
        <v>9000</v>
      </c>
      <c r="T414" s="394">
        <f t="shared" si="157"/>
        <v>0.2571428571428571</v>
      </c>
      <c r="U414" s="132">
        <f t="shared" si="158"/>
        <v>100</v>
      </c>
      <c r="V414" s="132">
        <f t="shared" si="159"/>
        <v>128.57142857142858</v>
      </c>
      <c r="W414" s="132">
        <f t="shared" si="160"/>
        <v>77.77777777777779</v>
      </c>
    </row>
    <row r="415" spans="1:23" ht="13.5" thickBot="1">
      <c r="A415" s="20" t="s">
        <v>443</v>
      </c>
      <c r="B415" s="1">
        <v>1</v>
      </c>
      <c r="C415" s="1">
        <v>2</v>
      </c>
      <c r="E415" s="1">
        <v>4</v>
      </c>
      <c r="I415" s="1">
        <v>820</v>
      </c>
      <c r="J415" s="28">
        <v>3811</v>
      </c>
      <c r="K415" s="28" t="s">
        <v>237</v>
      </c>
      <c r="L415" s="28"/>
      <c r="M415" s="25">
        <v>40250</v>
      </c>
      <c r="N415" s="29">
        <v>34000</v>
      </c>
      <c r="O415" s="29">
        <v>35000</v>
      </c>
      <c r="P415" s="29">
        <v>35000</v>
      </c>
      <c r="Q415" s="134">
        <v>45000</v>
      </c>
      <c r="R415" s="105">
        <v>35000</v>
      </c>
      <c r="S415" s="133">
        <v>9000</v>
      </c>
      <c r="T415" s="394">
        <f t="shared" si="157"/>
        <v>0.2571428571428571</v>
      </c>
      <c r="U415" s="132">
        <f t="shared" si="158"/>
        <v>100</v>
      </c>
      <c r="V415" s="132">
        <f t="shared" si="159"/>
        <v>128.57142857142858</v>
      </c>
      <c r="W415" s="132">
        <f t="shared" si="160"/>
        <v>77.77777777777779</v>
      </c>
    </row>
    <row r="416" spans="1:23" ht="12.75">
      <c r="A416" s="15"/>
      <c r="J416" s="182"/>
      <c r="K416" s="182" t="s">
        <v>318</v>
      </c>
      <c r="L416" s="182"/>
      <c r="M416" s="183">
        <f aca="true" t="shared" si="163" ref="M416:R416">M409</f>
        <v>40250</v>
      </c>
      <c r="N416" s="183">
        <f>N409</f>
        <v>34000</v>
      </c>
      <c r="O416" s="183">
        <f t="shared" si="163"/>
        <v>35000</v>
      </c>
      <c r="P416" s="183">
        <f t="shared" si="163"/>
        <v>35000</v>
      </c>
      <c r="Q416" s="184">
        <f>Q409</f>
        <v>45000</v>
      </c>
      <c r="R416" s="263">
        <f t="shared" si="163"/>
        <v>35000</v>
      </c>
      <c r="S416" s="184">
        <f>S409</f>
        <v>9000</v>
      </c>
      <c r="T416" s="396">
        <f t="shared" si="157"/>
        <v>0.2571428571428571</v>
      </c>
      <c r="U416" s="185"/>
      <c r="V416" s="185"/>
      <c r="W416" s="185"/>
    </row>
    <row r="417" spans="10:23" ht="12.75">
      <c r="J417" s="32"/>
      <c r="K417" s="32"/>
      <c r="L417" s="32"/>
      <c r="M417" s="33"/>
      <c r="N417" s="36"/>
      <c r="O417" s="33"/>
      <c r="P417" s="36"/>
      <c r="Q417" s="208"/>
      <c r="R417" s="264"/>
      <c r="S417" s="143"/>
      <c r="T417" s="375"/>
      <c r="U417" s="209"/>
      <c r="V417" s="209"/>
      <c r="W417" s="209"/>
    </row>
    <row r="418" spans="1:23" ht="12.75">
      <c r="A418" s="8" t="s">
        <v>444</v>
      </c>
      <c r="B418" s="8"/>
      <c r="C418" s="8"/>
      <c r="D418" s="8"/>
      <c r="E418" s="8"/>
      <c r="F418" s="8"/>
      <c r="G418" s="8"/>
      <c r="H418" s="8"/>
      <c r="I418" s="8">
        <v>820</v>
      </c>
      <c r="J418" s="8" t="s">
        <v>136</v>
      </c>
      <c r="K418" s="8" t="s">
        <v>184</v>
      </c>
      <c r="L418" s="8"/>
      <c r="M418" s="17"/>
      <c r="N418" s="17"/>
      <c r="O418" s="17"/>
      <c r="P418" s="17"/>
      <c r="Q418" s="146"/>
      <c r="R418" s="252"/>
      <c r="S418" s="145"/>
      <c r="T418" s="386"/>
      <c r="U418" s="147"/>
      <c r="V418" s="147"/>
      <c r="W418" s="147"/>
    </row>
    <row r="419" spans="1:23" ht="12.75">
      <c r="A419" s="61" t="s">
        <v>444</v>
      </c>
      <c r="I419" s="1">
        <v>820</v>
      </c>
      <c r="J419" s="68">
        <v>3</v>
      </c>
      <c r="K419" s="68" t="s">
        <v>7</v>
      </c>
      <c r="L419" s="68"/>
      <c r="M419" s="82">
        <f aca="true" t="shared" si="164" ref="M419:S420">M420</f>
        <v>0</v>
      </c>
      <c r="N419" s="81">
        <f t="shared" si="164"/>
        <v>5000</v>
      </c>
      <c r="O419" s="82">
        <f t="shared" si="164"/>
        <v>5000</v>
      </c>
      <c r="P419" s="81">
        <f t="shared" si="164"/>
        <v>5000</v>
      </c>
      <c r="Q419" s="130">
        <f t="shared" si="164"/>
        <v>10000</v>
      </c>
      <c r="R419" s="105">
        <f t="shared" si="164"/>
        <v>5000</v>
      </c>
      <c r="S419" s="131">
        <f t="shared" si="164"/>
        <v>0</v>
      </c>
      <c r="T419" s="393">
        <f>S419/R419</f>
        <v>0</v>
      </c>
      <c r="U419" s="132">
        <f aca="true" t="shared" si="165" ref="U419:W421">P419/O419*100</f>
        <v>100</v>
      </c>
      <c r="V419" s="132">
        <f t="shared" si="165"/>
        <v>200</v>
      </c>
      <c r="W419" s="132">
        <f t="shared" si="165"/>
        <v>50</v>
      </c>
    </row>
    <row r="420" spans="1:23" ht="12.75">
      <c r="A420" s="61" t="s">
        <v>444</v>
      </c>
      <c r="I420" s="1">
        <v>820</v>
      </c>
      <c r="J420" s="24">
        <v>38</v>
      </c>
      <c r="K420" s="24" t="s">
        <v>49</v>
      </c>
      <c r="L420" s="24"/>
      <c r="M420" s="25">
        <f t="shared" si="164"/>
        <v>0</v>
      </c>
      <c r="N420" s="29">
        <f t="shared" si="164"/>
        <v>5000</v>
      </c>
      <c r="O420" s="25">
        <f t="shared" si="164"/>
        <v>5000</v>
      </c>
      <c r="P420" s="29">
        <f t="shared" si="164"/>
        <v>5000</v>
      </c>
      <c r="Q420" s="134">
        <f t="shared" si="164"/>
        <v>10000</v>
      </c>
      <c r="R420" s="105">
        <f t="shared" si="164"/>
        <v>5000</v>
      </c>
      <c r="S420" s="133">
        <f t="shared" si="164"/>
        <v>0</v>
      </c>
      <c r="T420" s="394">
        <f>S420/R420</f>
        <v>0</v>
      </c>
      <c r="U420" s="132">
        <f t="shared" si="165"/>
        <v>100</v>
      </c>
      <c r="V420" s="132">
        <f t="shared" si="165"/>
        <v>200</v>
      </c>
      <c r="W420" s="132">
        <f t="shared" si="165"/>
        <v>50</v>
      </c>
    </row>
    <row r="421" spans="1:23" ht="13.5" thickBot="1">
      <c r="A421" s="61" t="s">
        <v>444</v>
      </c>
      <c r="B421" s="1">
        <v>1</v>
      </c>
      <c r="C421" s="1">
        <v>2</v>
      </c>
      <c r="E421" s="1">
        <v>4</v>
      </c>
      <c r="I421" s="1">
        <v>820</v>
      </c>
      <c r="J421" s="67">
        <v>381</v>
      </c>
      <c r="K421" s="227" t="s">
        <v>50</v>
      </c>
      <c r="L421" s="228"/>
      <c r="M421" s="25">
        <v>0</v>
      </c>
      <c r="N421" s="29">
        <v>5000</v>
      </c>
      <c r="O421" s="25">
        <v>5000</v>
      </c>
      <c r="P421" s="29">
        <v>5000</v>
      </c>
      <c r="Q421" s="134">
        <v>10000</v>
      </c>
      <c r="R421" s="105">
        <v>5000</v>
      </c>
      <c r="S421" s="133">
        <v>0</v>
      </c>
      <c r="T421" s="394">
        <f>S421/R421</f>
        <v>0</v>
      </c>
      <c r="U421" s="132">
        <f t="shared" si="165"/>
        <v>100</v>
      </c>
      <c r="V421" s="132">
        <f t="shared" si="165"/>
        <v>200</v>
      </c>
      <c r="W421" s="132">
        <f t="shared" si="165"/>
        <v>50</v>
      </c>
    </row>
    <row r="422" spans="1:23" ht="12.75">
      <c r="A422" s="15"/>
      <c r="J422" s="182"/>
      <c r="K422" s="182" t="s">
        <v>318</v>
      </c>
      <c r="L422" s="182"/>
      <c r="M422" s="183">
        <f aca="true" t="shared" si="166" ref="M422:R422">M419</f>
        <v>0</v>
      </c>
      <c r="N422" s="183">
        <f>N419</f>
        <v>5000</v>
      </c>
      <c r="O422" s="183">
        <f t="shared" si="166"/>
        <v>5000</v>
      </c>
      <c r="P422" s="183">
        <f t="shared" si="166"/>
        <v>5000</v>
      </c>
      <c r="Q422" s="184">
        <f>Q419</f>
        <v>10000</v>
      </c>
      <c r="R422" s="263">
        <f t="shared" si="166"/>
        <v>5000</v>
      </c>
      <c r="S422" s="184">
        <f>S419</f>
        <v>0</v>
      </c>
      <c r="T422" s="396">
        <f>S422/R422</f>
        <v>0</v>
      </c>
      <c r="U422" s="185"/>
      <c r="V422" s="185"/>
      <c r="W422" s="185"/>
    </row>
    <row r="423" spans="10:23" ht="12.75">
      <c r="J423" s="226"/>
      <c r="K423" s="226"/>
      <c r="L423" s="226"/>
      <c r="M423" s="33"/>
      <c r="N423" s="36"/>
      <c r="O423" s="33"/>
      <c r="P423" s="36"/>
      <c r="Q423" s="208"/>
      <c r="R423" s="264"/>
      <c r="S423" s="143"/>
      <c r="T423" s="375"/>
      <c r="U423" s="209"/>
      <c r="V423" s="209"/>
      <c r="W423" s="209"/>
    </row>
    <row r="424" spans="1:23" ht="12.75">
      <c r="A424" s="8" t="s">
        <v>445</v>
      </c>
      <c r="B424" s="8"/>
      <c r="C424" s="8"/>
      <c r="D424" s="8"/>
      <c r="E424" s="8"/>
      <c r="F424" s="8"/>
      <c r="G424" s="8"/>
      <c r="H424" s="8"/>
      <c r="I424" s="8">
        <v>840</v>
      </c>
      <c r="J424" s="8" t="s">
        <v>136</v>
      </c>
      <c r="K424" s="8" t="s">
        <v>185</v>
      </c>
      <c r="L424" s="8"/>
      <c r="M424" s="17"/>
      <c r="N424" s="17"/>
      <c r="O424" s="17"/>
      <c r="P424" s="17"/>
      <c r="Q424" s="146"/>
      <c r="R424" s="252"/>
      <c r="S424" s="252"/>
      <c r="T424" s="409"/>
      <c r="U424" s="147"/>
      <c r="V424" s="147"/>
      <c r="W424" s="147"/>
    </row>
    <row r="425" spans="1:23" ht="12.75">
      <c r="A425" s="20" t="s">
        <v>445</v>
      </c>
      <c r="I425" s="1">
        <v>840</v>
      </c>
      <c r="J425" s="68">
        <v>3</v>
      </c>
      <c r="K425" s="68" t="s">
        <v>7</v>
      </c>
      <c r="L425" s="68"/>
      <c r="M425" s="82">
        <f aca="true" t="shared" si="167" ref="M425:S426">M426</f>
        <v>21004</v>
      </c>
      <c r="N425" s="81">
        <f t="shared" si="167"/>
        <v>10000</v>
      </c>
      <c r="O425" s="81">
        <f t="shared" si="167"/>
        <v>10000</v>
      </c>
      <c r="P425" s="81">
        <f t="shared" si="167"/>
        <v>10000</v>
      </c>
      <c r="Q425" s="130">
        <f t="shared" si="167"/>
        <v>20000</v>
      </c>
      <c r="R425" s="105">
        <f t="shared" si="167"/>
        <v>10000</v>
      </c>
      <c r="S425" s="131">
        <f t="shared" si="167"/>
        <v>0</v>
      </c>
      <c r="T425" s="393">
        <f>S425/R425</f>
        <v>0</v>
      </c>
      <c r="U425" s="132">
        <f aca="true" t="shared" si="168" ref="U425:W427">P425/O425*100</f>
        <v>100</v>
      </c>
      <c r="V425" s="132">
        <f t="shared" si="168"/>
        <v>200</v>
      </c>
      <c r="W425" s="132">
        <f t="shared" si="168"/>
        <v>50</v>
      </c>
    </row>
    <row r="426" spans="1:23" ht="12.75">
      <c r="A426" s="20" t="s">
        <v>445</v>
      </c>
      <c r="I426" s="1">
        <v>840</v>
      </c>
      <c r="J426" s="24">
        <v>38</v>
      </c>
      <c r="K426" s="24" t="s">
        <v>49</v>
      </c>
      <c r="L426" s="24"/>
      <c r="M426" s="25">
        <f t="shared" si="167"/>
        <v>21004</v>
      </c>
      <c r="N426" s="29">
        <f t="shared" si="167"/>
        <v>10000</v>
      </c>
      <c r="O426" s="29">
        <f t="shared" si="167"/>
        <v>10000</v>
      </c>
      <c r="P426" s="29">
        <f t="shared" si="167"/>
        <v>10000</v>
      </c>
      <c r="Q426" s="134">
        <f t="shared" si="167"/>
        <v>20000</v>
      </c>
      <c r="R426" s="105">
        <f t="shared" si="167"/>
        <v>10000</v>
      </c>
      <c r="S426" s="133">
        <f t="shared" si="167"/>
        <v>0</v>
      </c>
      <c r="T426" s="394">
        <f>S426/R426</f>
        <v>0</v>
      </c>
      <c r="U426" s="132">
        <f t="shared" si="168"/>
        <v>100</v>
      </c>
      <c r="V426" s="132">
        <f t="shared" si="168"/>
        <v>200</v>
      </c>
      <c r="W426" s="132">
        <f t="shared" si="168"/>
        <v>50</v>
      </c>
    </row>
    <row r="427" spans="1:23" ht="13.5" thickBot="1">
      <c r="A427" s="20" t="s">
        <v>445</v>
      </c>
      <c r="B427" s="1">
        <v>1</v>
      </c>
      <c r="C427" s="1">
        <v>2</v>
      </c>
      <c r="E427" s="1">
        <v>4</v>
      </c>
      <c r="I427" s="1">
        <v>840</v>
      </c>
      <c r="J427" s="24">
        <v>3811</v>
      </c>
      <c r="K427" s="24" t="s">
        <v>237</v>
      </c>
      <c r="L427" s="24"/>
      <c r="M427" s="25">
        <v>21004</v>
      </c>
      <c r="N427" s="29">
        <v>10000</v>
      </c>
      <c r="O427" s="29">
        <v>10000</v>
      </c>
      <c r="P427" s="29">
        <v>10000</v>
      </c>
      <c r="Q427" s="134">
        <v>20000</v>
      </c>
      <c r="R427" s="105">
        <v>10000</v>
      </c>
      <c r="S427" s="133">
        <v>0</v>
      </c>
      <c r="T427" s="394">
        <f>S427/R427</f>
        <v>0</v>
      </c>
      <c r="U427" s="132">
        <f t="shared" si="168"/>
        <v>100</v>
      </c>
      <c r="V427" s="132">
        <f t="shared" si="168"/>
        <v>200</v>
      </c>
      <c r="W427" s="132">
        <f t="shared" si="168"/>
        <v>50</v>
      </c>
    </row>
    <row r="428" spans="1:23" ht="12.75">
      <c r="A428" s="15"/>
      <c r="J428" s="182"/>
      <c r="K428" s="182" t="s">
        <v>318</v>
      </c>
      <c r="L428" s="182"/>
      <c r="M428" s="183">
        <f aca="true" t="shared" si="169" ref="M428:R428">M425</f>
        <v>21004</v>
      </c>
      <c r="N428" s="183">
        <f>N425</f>
        <v>10000</v>
      </c>
      <c r="O428" s="183">
        <f t="shared" si="169"/>
        <v>10000</v>
      </c>
      <c r="P428" s="183">
        <f t="shared" si="169"/>
        <v>10000</v>
      </c>
      <c r="Q428" s="184">
        <f>Q425</f>
        <v>20000</v>
      </c>
      <c r="R428" s="263">
        <f t="shared" si="169"/>
        <v>10000</v>
      </c>
      <c r="S428" s="184">
        <f>S425</f>
        <v>0</v>
      </c>
      <c r="T428" s="396">
        <f>T425</f>
        <v>0</v>
      </c>
      <c r="U428" s="185"/>
      <c r="V428" s="185"/>
      <c r="W428" s="185"/>
    </row>
    <row r="429" spans="10:23" ht="12.75">
      <c r="J429" s="32"/>
      <c r="K429" s="32"/>
      <c r="L429" s="32"/>
      <c r="M429" s="33"/>
      <c r="N429" s="36"/>
      <c r="O429" s="33"/>
      <c r="P429" s="36"/>
      <c r="Q429" s="208"/>
      <c r="R429" s="264"/>
      <c r="S429" s="143"/>
      <c r="T429" s="375"/>
      <c r="U429" s="209"/>
      <c r="V429" s="209"/>
      <c r="W429" s="209"/>
    </row>
    <row r="430" spans="1:23" ht="12.75">
      <c r="A430" s="7" t="s">
        <v>404</v>
      </c>
      <c r="B430" s="7"/>
      <c r="C430" s="7"/>
      <c r="D430" s="7"/>
      <c r="E430" s="7"/>
      <c r="F430" s="7"/>
      <c r="G430" s="7"/>
      <c r="H430" s="7"/>
      <c r="I430" s="7"/>
      <c r="J430" s="127" t="s">
        <v>189</v>
      </c>
      <c r="K430" s="127" t="s">
        <v>363</v>
      </c>
      <c r="L430" s="127"/>
      <c r="M430" s="16"/>
      <c r="N430" s="16"/>
      <c r="O430" s="16"/>
      <c r="P430" s="16"/>
      <c r="Q430" s="152"/>
      <c r="R430" s="254"/>
      <c r="S430" s="151"/>
      <c r="T430" s="388"/>
      <c r="U430" s="153"/>
      <c r="V430" s="153"/>
      <c r="W430" s="153"/>
    </row>
    <row r="431" spans="1:23" s="20" customFormat="1" ht="12.75">
      <c r="A431" s="8" t="s">
        <v>446</v>
      </c>
      <c r="B431" s="8"/>
      <c r="C431" s="8"/>
      <c r="D431" s="8"/>
      <c r="E431" s="8"/>
      <c r="F431" s="8"/>
      <c r="G431" s="8"/>
      <c r="H431" s="8"/>
      <c r="I431" s="8">
        <v>1080</v>
      </c>
      <c r="J431" s="8" t="s">
        <v>89</v>
      </c>
      <c r="K431" s="8" t="s">
        <v>250</v>
      </c>
      <c r="L431" s="8"/>
      <c r="M431" s="17"/>
      <c r="N431" s="17"/>
      <c r="O431" s="17"/>
      <c r="P431" s="17"/>
      <c r="Q431" s="146"/>
      <c r="R431" s="252"/>
      <c r="S431" s="145"/>
      <c r="T431" s="386"/>
      <c r="U431" s="147"/>
      <c r="V431" s="147"/>
      <c r="W431" s="147"/>
    </row>
    <row r="432" spans="1:23" s="20" customFormat="1" ht="12.75">
      <c r="A432" s="20" t="s">
        <v>446</v>
      </c>
      <c r="I432" s="20">
        <v>1080</v>
      </c>
      <c r="J432" s="108">
        <v>3</v>
      </c>
      <c r="K432" s="108" t="s">
        <v>7</v>
      </c>
      <c r="L432" s="28"/>
      <c r="M432" s="81">
        <f aca="true" t="shared" si="170" ref="M432:S433">M433</f>
        <v>0</v>
      </c>
      <c r="N432" s="81">
        <f t="shared" si="170"/>
        <v>1500</v>
      </c>
      <c r="O432" s="81">
        <f t="shared" si="170"/>
        <v>1500</v>
      </c>
      <c r="P432" s="81">
        <f t="shared" si="170"/>
        <v>1500</v>
      </c>
      <c r="Q432" s="130">
        <f t="shared" si="170"/>
        <v>4000</v>
      </c>
      <c r="R432" s="105">
        <f t="shared" si="170"/>
        <v>1500</v>
      </c>
      <c r="S432" s="131">
        <f t="shared" si="170"/>
        <v>0</v>
      </c>
      <c r="T432" s="393">
        <f>S432/R432</f>
        <v>0</v>
      </c>
      <c r="U432" s="132">
        <f aca="true" t="shared" si="171" ref="U432:W434">P432/O432*100</f>
        <v>100</v>
      </c>
      <c r="V432" s="132">
        <f t="shared" si="171"/>
        <v>266.66666666666663</v>
      </c>
      <c r="W432" s="132">
        <f t="shared" si="171"/>
        <v>37.5</v>
      </c>
    </row>
    <row r="433" spans="1:23" s="20" customFormat="1" ht="12.75">
      <c r="A433" s="20" t="s">
        <v>446</v>
      </c>
      <c r="I433" s="20">
        <v>1080</v>
      </c>
      <c r="J433" s="28">
        <v>38</v>
      </c>
      <c r="K433" s="28" t="s">
        <v>49</v>
      </c>
      <c r="L433" s="28"/>
      <c r="M433" s="29">
        <v>0</v>
      </c>
      <c r="N433" s="29">
        <f>N434</f>
        <v>1500</v>
      </c>
      <c r="O433" s="29">
        <f>O434</f>
        <v>1500</v>
      </c>
      <c r="P433" s="29">
        <f>P434</f>
        <v>1500</v>
      </c>
      <c r="Q433" s="134">
        <f t="shared" si="170"/>
        <v>4000</v>
      </c>
      <c r="R433" s="105">
        <f t="shared" si="170"/>
        <v>1500</v>
      </c>
      <c r="S433" s="133">
        <f t="shared" si="170"/>
        <v>0</v>
      </c>
      <c r="T433" s="394">
        <f>S433/R433</f>
        <v>0</v>
      </c>
      <c r="U433" s="132">
        <f t="shared" si="171"/>
        <v>100</v>
      </c>
      <c r="V433" s="132">
        <f t="shared" si="171"/>
        <v>266.66666666666663</v>
      </c>
      <c r="W433" s="132">
        <f t="shared" si="171"/>
        <v>37.5</v>
      </c>
    </row>
    <row r="434" spans="1:23" s="20" customFormat="1" ht="13.5" thickBot="1">
      <c r="A434" s="20" t="s">
        <v>446</v>
      </c>
      <c r="B434" s="20">
        <v>1</v>
      </c>
      <c r="C434" s="20">
        <v>2</v>
      </c>
      <c r="E434" s="20">
        <v>4</v>
      </c>
      <c r="I434" s="20">
        <v>1080</v>
      </c>
      <c r="J434" s="58">
        <v>3811</v>
      </c>
      <c r="K434" s="58" t="s">
        <v>237</v>
      </c>
      <c r="L434" s="58"/>
      <c r="M434" s="59">
        <v>0</v>
      </c>
      <c r="N434" s="59">
        <v>1500</v>
      </c>
      <c r="O434" s="59">
        <v>1500</v>
      </c>
      <c r="P434" s="59">
        <v>1500</v>
      </c>
      <c r="Q434" s="134">
        <v>4000</v>
      </c>
      <c r="R434" s="265">
        <v>1500</v>
      </c>
      <c r="S434" s="133">
        <v>0</v>
      </c>
      <c r="T434" s="394">
        <f>S434/R434</f>
        <v>0</v>
      </c>
      <c r="U434" s="132">
        <f t="shared" si="171"/>
        <v>100</v>
      </c>
      <c r="V434" s="132">
        <f t="shared" si="171"/>
        <v>266.66666666666663</v>
      </c>
      <c r="W434" s="132">
        <f t="shared" si="171"/>
        <v>37.5</v>
      </c>
    </row>
    <row r="435" spans="1:23" ht="13.5" thickBot="1">
      <c r="A435" s="15"/>
      <c r="J435" s="182"/>
      <c r="K435" s="182" t="s">
        <v>318</v>
      </c>
      <c r="L435" s="182"/>
      <c r="M435" s="183">
        <f aca="true" t="shared" si="172" ref="M435:R435">M432</f>
        <v>0</v>
      </c>
      <c r="N435" s="183">
        <f>N432</f>
        <v>1500</v>
      </c>
      <c r="O435" s="183">
        <f t="shared" si="172"/>
        <v>1500</v>
      </c>
      <c r="P435" s="183">
        <f t="shared" si="172"/>
        <v>1500</v>
      </c>
      <c r="Q435" s="184">
        <f>Q432</f>
        <v>4000</v>
      </c>
      <c r="R435" s="263">
        <f t="shared" si="172"/>
        <v>1500</v>
      </c>
      <c r="S435" s="184">
        <f>S432</f>
        <v>0</v>
      </c>
      <c r="T435" s="396">
        <f>S435/R435</f>
        <v>0</v>
      </c>
      <c r="U435" s="185"/>
      <c r="V435" s="185"/>
      <c r="W435" s="185"/>
    </row>
    <row r="436" spans="10:23" ht="13.5" thickBot="1">
      <c r="J436" s="158"/>
      <c r="K436" s="158" t="s">
        <v>326</v>
      </c>
      <c r="L436" s="158"/>
      <c r="M436" s="159">
        <f aca="true" t="shared" si="173" ref="M436:S436">M416+M422+M428+M435</f>
        <v>61254</v>
      </c>
      <c r="N436" s="159">
        <f t="shared" si="173"/>
        <v>50500</v>
      </c>
      <c r="O436" s="159">
        <f t="shared" si="173"/>
        <v>51500</v>
      </c>
      <c r="P436" s="159">
        <f t="shared" si="173"/>
        <v>51500</v>
      </c>
      <c r="Q436" s="160">
        <f t="shared" si="173"/>
        <v>79000</v>
      </c>
      <c r="R436" s="256">
        <f t="shared" si="173"/>
        <v>51500</v>
      </c>
      <c r="S436" s="160">
        <f t="shared" si="173"/>
        <v>9000</v>
      </c>
      <c r="T436" s="401">
        <f>S436/R436</f>
        <v>0.17475728155339806</v>
      </c>
      <c r="U436" s="161"/>
      <c r="V436" s="161"/>
      <c r="W436" s="161"/>
    </row>
    <row r="437" spans="10:23" s="20" customFormat="1" ht="13.5" thickTop="1">
      <c r="J437" s="34"/>
      <c r="K437" s="34"/>
      <c r="L437" s="35"/>
      <c r="M437" s="36"/>
      <c r="N437" s="36"/>
      <c r="O437" s="36"/>
      <c r="P437" s="36"/>
      <c r="Q437" s="143"/>
      <c r="R437" s="251"/>
      <c r="S437" s="143"/>
      <c r="T437" s="375"/>
      <c r="U437" s="144"/>
      <c r="V437" s="144"/>
      <c r="W437" s="144"/>
    </row>
    <row r="438" spans="1:23" ht="12.75">
      <c r="A438" s="20"/>
      <c r="B438" s="20"/>
      <c r="C438" s="20"/>
      <c r="D438" s="20"/>
      <c r="E438" s="20"/>
      <c r="F438" s="20"/>
      <c r="G438" s="20"/>
      <c r="H438" s="20"/>
      <c r="I438" s="20"/>
      <c r="J438" s="125" t="s">
        <v>327</v>
      </c>
      <c r="K438" s="125" t="s">
        <v>186</v>
      </c>
      <c r="L438" s="125"/>
      <c r="M438" s="172"/>
      <c r="N438" s="172"/>
      <c r="O438" s="172"/>
      <c r="P438" s="172"/>
      <c r="Q438" s="171"/>
      <c r="R438" s="260"/>
      <c r="S438" s="172"/>
      <c r="T438" s="402"/>
      <c r="U438" s="173"/>
      <c r="V438" s="173"/>
      <c r="W438" s="173"/>
    </row>
    <row r="439" spans="1:23" ht="12.75">
      <c r="A439" s="20"/>
      <c r="B439" s="20"/>
      <c r="C439" s="20"/>
      <c r="D439" s="20"/>
      <c r="E439" s="20"/>
      <c r="F439" s="20"/>
      <c r="G439" s="20"/>
      <c r="H439" s="20"/>
      <c r="I439" s="20">
        <v>800</v>
      </c>
      <c r="J439" s="20" t="s">
        <v>252</v>
      </c>
      <c r="K439" s="20" t="s">
        <v>253</v>
      </c>
      <c r="L439" s="20"/>
      <c r="M439" s="21"/>
      <c r="N439" s="21"/>
      <c r="O439" s="21"/>
      <c r="P439" s="21"/>
      <c r="Q439" s="166"/>
      <c r="R439" s="261"/>
      <c r="S439" s="174"/>
      <c r="T439" s="373"/>
      <c r="U439" s="175"/>
      <c r="V439" s="175"/>
      <c r="W439" s="175"/>
    </row>
    <row r="440" spans="1:23" ht="12.75">
      <c r="A440" s="7" t="s">
        <v>405</v>
      </c>
      <c r="B440" s="7"/>
      <c r="C440" s="7"/>
      <c r="D440" s="7"/>
      <c r="E440" s="7"/>
      <c r="F440" s="7"/>
      <c r="G440" s="7"/>
      <c r="H440" s="7"/>
      <c r="I440" s="7"/>
      <c r="J440" s="127" t="s">
        <v>193</v>
      </c>
      <c r="K440" s="127" t="s">
        <v>188</v>
      </c>
      <c r="L440" s="127"/>
      <c r="M440" s="16"/>
      <c r="N440" s="16"/>
      <c r="O440" s="16"/>
      <c r="P440" s="16"/>
      <c r="Q440" s="152"/>
      <c r="R440" s="254"/>
      <c r="S440" s="151"/>
      <c r="T440" s="388"/>
      <c r="U440" s="153"/>
      <c r="V440" s="153"/>
      <c r="W440" s="153"/>
    </row>
    <row r="441" spans="1:23" ht="12.75">
      <c r="A441" s="8" t="s">
        <v>447</v>
      </c>
      <c r="B441" s="8"/>
      <c r="C441" s="8"/>
      <c r="D441" s="8"/>
      <c r="E441" s="8"/>
      <c r="F441" s="8"/>
      <c r="G441" s="8"/>
      <c r="H441" s="8"/>
      <c r="I441" s="8">
        <v>810</v>
      </c>
      <c r="J441" s="8" t="s">
        <v>134</v>
      </c>
      <c r="K441" s="8" t="s">
        <v>190</v>
      </c>
      <c r="L441" s="8"/>
      <c r="M441" s="17"/>
      <c r="N441" s="17"/>
      <c r="O441" s="17"/>
      <c r="P441" s="17"/>
      <c r="Q441" s="146"/>
      <c r="R441" s="252"/>
      <c r="S441" s="145"/>
      <c r="T441" s="386"/>
      <c r="U441" s="147"/>
      <c r="V441" s="147"/>
      <c r="W441" s="147"/>
    </row>
    <row r="442" spans="1:23" ht="12.75">
      <c r="A442" s="20" t="s">
        <v>447</v>
      </c>
      <c r="I442" s="1">
        <v>810</v>
      </c>
      <c r="J442" s="68">
        <v>3</v>
      </c>
      <c r="K442" s="68" t="s">
        <v>7</v>
      </c>
      <c r="L442" s="68"/>
      <c r="M442" s="82">
        <f aca="true" t="shared" si="174" ref="M442:R442">M443+M447</f>
        <v>22040</v>
      </c>
      <c r="N442" s="81">
        <f>N443+N447</f>
        <v>58395</v>
      </c>
      <c r="O442" s="81">
        <f t="shared" si="174"/>
        <v>48000</v>
      </c>
      <c r="P442" s="81">
        <f t="shared" si="174"/>
        <v>43000</v>
      </c>
      <c r="Q442" s="130">
        <f>Q443+Q447</f>
        <v>52000</v>
      </c>
      <c r="R442" s="105">
        <f t="shared" si="174"/>
        <v>45000</v>
      </c>
      <c r="S442" s="131">
        <f>S443+S447</f>
        <v>14904</v>
      </c>
      <c r="T442" s="393">
        <f aca="true" t="shared" si="175" ref="T442:T450">S442/R442</f>
        <v>0.3312</v>
      </c>
      <c r="U442" s="132">
        <f aca="true" t="shared" si="176" ref="U442:U448">P442/O442*100</f>
        <v>89.58333333333334</v>
      </c>
      <c r="V442" s="132">
        <f aca="true" t="shared" si="177" ref="V442:V448">Q442/P442*100</f>
        <v>120.93023255813952</v>
      </c>
      <c r="W442" s="132">
        <f aca="true" t="shared" si="178" ref="W442:W448">R442/Q442*100</f>
        <v>86.53846153846155</v>
      </c>
    </row>
    <row r="443" spans="1:23" ht="12.75">
      <c r="A443" s="20" t="s">
        <v>447</v>
      </c>
      <c r="I443" s="1">
        <v>810</v>
      </c>
      <c r="J443" s="24">
        <v>32</v>
      </c>
      <c r="K443" s="31" t="s">
        <v>38</v>
      </c>
      <c r="L443" s="30"/>
      <c r="M443" s="25">
        <f>M445</f>
        <v>0</v>
      </c>
      <c r="N443" s="29">
        <f>N445+N444</f>
        <v>25395</v>
      </c>
      <c r="O443" s="29">
        <f>O445</f>
        <v>8000</v>
      </c>
      <c r="P443" s="29">
        <f>P445+P444</f>
        <v>3000</v>
      </c>
      <c r="Q443" s="134">
        <f>Q445</f>
        <v>12000</v>
      </c>
      <c r="R443" s="105">
        <f>R445</f>
        <v>5000</v>
      </c>
      <c r="S443" s="133">
        <f>S445</f>
        <v>4904</v>
      </c>
      <c r="T443" s="394">
        <f t="shared" si="175"/>
        <v>0.9808</v>
      </c>
      <c r="U443" s="132">
        <f t="shared" si="176"/>
        <v>37.5</v>
      </c>
      <c r="V443" s="132">
        <f t="shared" si="177"/>
        <v>400</v>
      </c>
      <c r="W443" s="132">
        <f t="shared" si="178"/>
        <v>41.66666666666667</v>
      </c>
    </row>
    <row r="444" spans="1:23" ht="12.75">
      <c r="A444" s="20" t="s">
        <v>447</v>
      </c>
      <c r="I444" s="1">
        <v>810</v>
      </c>
      <c r="J444" s="24">
        <v>32251</v>
      </c>
      <c r="K444" s="31" t="s">
        <v>387</v>
      </c>
      <c r="L444" s="30"/>
      <c r="M444" s="25"/>
      <c r="N444" s="29">
        <v>10402</v>
      </c>
      <c r="O444" s="29">
        <v>0</v>
      </c>
      <c r="P444" s="29">
        <v>0</v>
      </c>
      <c r="Q444" s="134">
        <v>0</v>
      </c>
      <c r="R444" s="105">
        <v>0</v>
      </c>
      <c r="S444" s="133">
        <v>0</v>
      </c>
      <c r="T444" s="394" t="e">
        <f t="shared" si="175"/>
        <v>#DIV/0!</v>
      </c>
      <c r="U444" s="132"/>
      <c r="V444" s="132"/>
      <c r="W444" s="132"/>
    </row>
    <row r="445" spans="1:23" ht="12.75">
      <c r="A445" s="20" t="s">
        <v>447</v>
      </c>
      <c r="I445" s="1">
        <v>810</v>
      </c>
      <c r="J445" s="67">
        <v>323</v>
      </c>
      <c r="K445" s="67" t="s">
        <v>41</v>
      </c>
      <c r="L445" s="67"/>
      <c r="M445" s="25">
        <f aca="true" t="shared" si="179" ref="M445:S445">M446</f>
        <v>0</v>
      </c>
      <c r="N445" s="29">
        <f t="shared" si="179"/>
        <v>14993</v>
      </c>
      <c r="O445" s="29">
        <f t="shared" si="179"/>
        <v>8000</v>
      </c>
      <c r="P445" s="29">
        <f t="shared" si="179"/>
        <v>3000</v>
      </c>
      <c r="Q445" s="134">
        <f t="shared" si="179"/>
        <v>12000</v>
      </c>
      <c r="R445" s="105">
        <f t="shared" si="179"/>
        <v>5000</v>
      </c>
      <c r="S445" s="133">
        <f t="shared" si="179"/>
        <v>4904</v>
      </c>
      <c r="T445" s="394">
        <f t="shared" si="175"/>
        <v>0.9808</v>
      </c>
      <c r="U445" s="132">
        <f t="shared" si="176"/>
        <v>37.5</v>
      </c>
      <c r="V445" s="132">
        <f t="shared" si="177"/>
        <v>400</v>
      </c>
      <c r="W445" s="132">
        <f t="shared" si="178"/>
        <v>41.66666666666667</v>
      </c>
    </row>
    <row r="446" spans="1:23" ht="12.75">
      <c r="A446" s="20" t="s">
        <v>447</v>
      </c>
      <c r="C446" s="1">
        <v>2</v>
      </c>
      <c r="D446" s="1">
        <v>3</v>
      </c>
      <c r="E446" s="1">
        <v>4</v>
      </c>
      <c r="I446" s="1">
        <v>810</v>
      </c>
      <c r="J446" s="24">
        <v>3232</v>
      </c>
      <c r="K446" s="24" t="s">
        <v>317</v>
      </c>
      <c r="L446" s="67"/>
      <c r="M446" s="25">
        <v>0</v>
      </c>
      <c r="N446" s="29">
        <v>14993</v>
      </c>
      <c r="O446" s="29">
        <v>8000</v>
      </c>
      <c r="P446" s="29">
        <v>3000</v>
      </c>
      <c r="Q446" s="134">
        <v>12000</v>
      </c>
      <c r="R446" s="105">
        <v>5000</v>
      </c>
      <c r="S446" s="133">
        <v>4904</v>
      </c>
      <c r="T446" s="394">
        <f t="shared" si="175"/>
        <v>0.9808</v>
      </c>
      <c r="U446" s="132">
        <f t="shared" si="176"/>
        <v>37.5</v>
      </c>
      <c r="V446" s="132">
        <f t="shared" si="177"/>
        <v>400</v>
      </c>
      <c r="W446" s="132">
        <f t="shared" si="178"/>
        <v>41.66666666666667</v>
      </c>
    </row>
    <row r="447" spans="1:23" ht="12.75">
      <c r="A447" s="20" t="s">
        <v>447</v>
      </c>
      <c r="I447" s="1">
        <v>810</v>
      </c>
      <c r="J447" s="24">
        <v>38</v>
      </c>
      <c r="K447" s="24" t="s">
        <v>49</v>
      </c>
      <c r="L447" s="24"/>
      <c r="M447" s="25">
        <f aca="true" t="shared" si="180" ref="M447:S447">M448</f>
        <v>22040</v>
      </c>
      <c r="N447" s="29">
        <f t="shared" si="180"/>
        <v>33000</v>
      </c>
      <c r="O447" s="29">
        <f t="shared" si="180"/>
        <v>40000</v>
      </c>
      <c r="P447" s="29">
        <f t="shared" si="180"/>
        <v>40000</v>
      </c>
      <c r="Q447" s="134">
        <f t="shared" si="180"/>
        <v>40000</v>
      </c>
      <c r="R447" s="105">
        <f t="shared" si="180"/>
        <v>40000</v>
      </c>
      <c r="S447" s="133">
        <f t="shared" si="180"/>
        <v>10000</v>
      </c>
      <c r="T447" s="394">
        <f t="shared" si="175"/>
        <v>0.25</v>
      </c>
      <c r="U447" s="132">
        <f t="shared" si="176"/>
        <v>100</v>
      </c>
      <c r="V447" s="132">
        <f t="shared" si="177"/>
        <v>100</v>
      </c>
      <c r="W447" s="132">
        <f t="shared" si="178"/>
        <v>100</v>
      </c>
    </row>
    <row r="448" spans="1:23" ht="13.5" thickBot="1">
      <c r="A448" s="20" t="s">
        <v>447</v>
      </c>
      <c r="B448" s="1">
        <v>1</v>
      </c>
      <c r="C448" s="1">
        <v>2</v>
      </c>
      <c r="E448" s="1">
        <v>4</v>
      </c>
      <c r="I448" s="1">
        <v>810</v>
      </c>
      <c r="J448" s="24">
        <v>3811</v>
      </c>
      <c r="K448" s="24" t="s">
        <v>237</v>
      </c>
      <c r="L448" s="24"/>
      <c r="M448" s="25">
        <v>22040</v>
      </c>
      <c r="N448" s="29">
        <v>33000</v>
      </c>
      <c r="O448" s="29">
        <v>40000</v>
      </c>
      <c r="P448" s="29">
        <v>40000</v>
      </c>
      <c r="Q448" s="134">
        <v>40000</v>
      </c>
      <c r="R448" s="105">
        <v>40000</v>
      </c>
      <c r="S448" s="133">
        <v>10000</v>
      </c>
      <c r="T448" s="394">
        <f t="shared" si="175"/>
        <v>0.25</v>
      </c>
      <c r="U448" s="132">
        <f t="shared" si="176"/>
        <v>100</v>
      </c>
      <c r="V448" s="132">
        <f t="shared" si="177"/>
        <v>100</v>
      </c>
      <c r="W448" s="132">
        <f t="shared" si="178"/>
        <v>100</v>
      </c>
    </row>
    <row r="449" spans="1:23" ht="13.5" thickBot="1">
      <c r="A449" s="15"/>
      <c r="J449" s="182"/>
      <c r="K449" s="182" t="s">
        <v>318</v>
      </c>
      <c r="L449" s="182"/>
      <c r="M449" s="183">
        <f aca="true" t="shared" si="181" ref="M449:R449">M442</f>
        <v>22040</v>
      </c>
      <c r="N449" s="183">
        <f>N442</f>
        <v>58395</v>
      </c>
      <c r="O449" s="183">
        <f t="shared" si="181"/>
        <v>48000</v>
      </c>
      <c r="P449" s="183">
        <f t="shared" si="181"/>
        <v>43000</v>
      </c>
      <c r="Q449" s="184">
        <f>Q442</f>
        <v>52000</v>
      </c>
      <c r="R449" s="263">
        <f t="shared" si="181"/>
        <v>45000</v>
      </c>
      <c r="S449" s="184">
        <f>S442</f>
        <v>14904</v>
      </c>
      <c r="T449" s="396">
        <f t="shared" si="175"/>
        <v>0.3312</v>
      </c>
      <c r="U449" s="185"/>
      <c r="V449" s="185"/>
      <c r="W449" s="185"/>
    </row>
    <row r="450" spans="10:23" ht="13.5" thickBot="1">
      <c r="J450" s="158"/>
      <c r="K450" s="158" t="s">
        <v>329</v>
      </c>
      <c r="L450" s="158"/>
      <c r="M450" s="159">
        <f aca="true" t="shared" si="182" ref="M450:S450">M449</f>
        <v>22040</v>
      </c>
      <c r="N450" s="159">
        <f t="shared" si="182"/>
        <v>58395</v>
      </c>
      <c r="O450" s="159">
        <f t="shared" si="182"/>
        <v>48000</v>
      </c>
      <c r="P450" s="159">
        <f t="shared" si="182"/>
        <v>43000</v>
      </c>
      <c r="Q450" s="160">
        <f t="shared" si="182"/>
        <v>52000</v>
      </c>
      <c r="R450" s="256">
        <f t="shared" si="182"/>
        <v>45000</v>
      </c>
      <c r="S450" s="160">
        <f t="shared" si="182"/>
        <v>14904</v>
      </c>
      <c r="T450" s="401">
        <f t="shared" si="175"/>
        <v>0.3312</v>
      </c>
      <c r="U450" s="161"/>
      <c r="V450" s="161"/>
      <c r="W450" s="161"/>
    </row>
    <row r="451" spans="10:23" ht="13.5" thickTop="1">
      <c r="J451" s="142"/>
      <c r="K451" s="142"/>
      <c r="L451" s="142"/>
      <c r="M451" s="112"/>
      <c r="N451" s="229"/>
      <c r="O451" s="112"/>
      <c r="P451" s="112"/>
      <c r="Q451" s="149"/>
      <c r="R451" s="251"/>
      <c r="S451" s="149"/>
      <c r="T451" s="387"/>
      <c r="U451" s="150"/>
      <c r="V451" s="150"/>
      <c r="W451" s="150"/>
    </row>
    <row r="452" spans="1:23" ht="12.75">
      <c r="A452" s="20"/>
      <c r="B452" s="20"/>
      <c r="C452" s="20"/>
      <c r="D452" s="20"/>
      <c r="E452" s="20"/>
      <c r="F452" s="20"/>
      <c r="G452" s="20"/>
      <c r="H452" s="20"/>
      <c r="I452" s="20"/>
      <c r="J452" s="125" t="s">
        <v>328</v>
      </c>
      <c r="K452" s="125" t="s">
        <v>291</v>
      </c>
      <c r="L452" s="125"/>
      <c r="M452" s="172"/>
      <c r="N452" s="230"/>
      <c r="O452" s="172"/>
      <c r="P452" s="172"/>
      <c r="Q452" s="171"/>
      <c r="R452" s="260"/>
      <c r="S452" s="172"/>
      <c r="T452" s="402"/>
      <c r="U452" s="173"/>
      <c r="V452" s="173"/>
      <c r="W452" s="173"/>
    </row>
    <row r="453" spans="1:23" ht="12.75">
      <c r="A453" s="20"/>
      <c r="B453" s="20"/>
      <c r="C453" s="20"/>
      <c r="D453" s="20"/>
      <c r="E453" s="20"/>
      <c r="F453" s="20"/>
      <c r="G453" s="20"/>
      <c r="H453" s="20"/>
      <c r="I453" s="20">
        <v>300</v>
      </c>
      <c r="J453" s="20" t="s">
        <v>252</v>
      </c>
      <c r="K453" s="20" t="s">
        <v>110</v>
      </c>
      <c r="L453" s="20"/>
      <c r="M453" s="174"/>
      <c r="N453" s="231"/>
      <c r="O453" s="174"/>
      <c r="P453" s="174"/>
      <c r="Q453" s="166"/>
      <c r="R453" s="261"/>
      <c r="S453" s="174"/>
      <c r="T453" s="373"/>
      <c r="U453" s="175"/>
      <c r="V453" s="175"/>
      <c r="W453" s="175"/>
    </row>
    <row r="454" spans="1:23" ht="12.75">
      <c r="A454" s="7" t="s">
        <v>406</v>
      </c>
      <c r="B454" s="7"/>
      <c r="C454" s="7"/>
      <c r="D454" s="7"/>
      <c r="E454" s="7"/>
      <c r="F454" s="7"/>
      <c r="G454" s="7"/>
      <c r="H454" s="7"/>
      <c r="I454" s="7"/>
      <c r="J454" s="127" t="s">
        <v>197</v>
      </c>
      <c r="K454" s="127" t="s">
        <v>292</v>
      </c>
      <c r="L454" s="232"/>
      <c r="M454" s="16"/>
      <c r="N454" s="215"/>
      <c r="O454" s="16"/>
      <c r="P454" s="16"/>
      <c r="Q454" s="152"/>
      <c r="R454" s="254"/>
      <c r="S454" s="151"/>
      <c r="T454" s="388"/>
      <c r="U454" s="153"/>
      <c r="V454" s="153"/>
      <c r="W454" s="153"/>
    </row>
    <row r="455" spans="1:23" ht="12.75">
      <c r="A455" s="8" t="s">
        <v>448</v>
      </c>
      <c r="B455" s="8"/>
      <c r="C455" s="8"/>
      <c r="D455" s="8"/>
      <c r="E455" s="8"/>
      <c r="F455" s="8"/>
      <c r="G455" s="8"/>
      <c r="H455" s="8"/>
      <c r="I455" s="8">
        <v>360</v>
      </c>
      <c r="J455" s="8" t="s">
        <v>134</v>
      </c>
      <c r="K455" s="8" t="s">
        <v>292</v>
      </c>
      <c r="L455" s="8"/>
      <c r="M455" s="17"/>
      <c r="N455" s="210"/>
      <c r="O455" s="17"/>
      <c r="P455" s="17"/>
      <c r="Q455" s="146"/>
      <c r="R455" s="252"/>
      <c r="S455" s="145"/>
      <c r="T455" s="386"/>
      <c r="U455" s="147"/>
      <c r="V455" s="147"/>
      <c r="W455" s="147"/>
    </row>
    <row r="456" spans="1:23" ht="12.75">
      <c r="A456" s="20" t="s">
        <v>448</v>
      </c>
      <c r="I456" s="1">
        <v>360</v>
      </c>
      <c r="J456" s="68">
        <v>3</v>
      </c>
      <c r="K456" s="68" t="s">
        <v>7</v>
      </c>
      <c r="L456" s="68"/>
      <c r="M456" s="82">
        <f aca="true" t="shared" si="183" ref="M456:S457">M457</f>
        <v>0</v>
      </c>
      <c r="N456" s="81">
        <f t="shared" si="183"/>
        <v>0</v>
      </c>
      <c r="O456" s="82">
        <f t="shared" si="183"/>
        <v>3000</v>
      </c>
      <c r="P456" s="81">
        <f t="shared" si="183"/>
        <v>0</v>
      </c>
      <c r="Q456" s="130">
        <f t="shared" si="183"/>
        <v>5000</v>
      </c>
      <c r="R456" s="105">
        <f t="shared" si="183"/>
        <v>3000</v>
      </c>
      <c r="S456" s="131">
        <f t="shared" si="183"/>
        <v>0</v>
      </c>
      <c r="T456" s="393">
        <f>S456/R456</f>
        <v>0</v>
      </c>
      <c r="U456" s="132">
        <f aca="true" t="shared" si="184" ref="U456:W458">P456/O456*100</f>
        <v>0</v>
      </c>
      <c r="V456" s="132" t="e">
        <f t="shared" si="184"/>
        <v>#DIV/0!</v>
      </c>
      <c r="W456" s="132">
        <f t="shared" si="184"/>
        <v>60</v>
      </c>
    </row>
    <row r="457" spans="1:23" ht="12.75">
      <c r="A457" s="20" t="s">
        <v>448</v>
      </c>
      <c r="I457" s="1">
        <v>360</v>
      </c>
      <c r="J457" s="24">
        <v>32</v>
      </c>
      <c r="K457" s="31" t="s">
        <v>38</v>
      </c>
      <c r="L457" s="30"/>
      <c r="M457" s="25">
        <f>M461</f>
        <v>0</v>
      </c>
      <c r="N457" s="29">
        <f>N458</f>
        <v>0</v>
      </c>
      <c r="O457" s="25">
        <f>O458</f>
        <v>3000</v>
      </c>
      <c r="P457" s="29">
        <f>P458</f>
        <v>0</v>
      </c>
      <c r="Q457" s="134">
        <f t="shared" si="183"/>
        <v>5000</v>
      </c>
      <c r="R457" s="105">
        <f t="shared" si="183"/>
        <v>3000</v>
      </c>
      <c r="S457" s="133">
        <f t="shared" si="183"/>
        <v>0</v>
      </c>
      <c r="T457" s="394">
        <f>S457/R457</f>
        <v>0</v>
      </c>
      <c r="U457" s="132">
        <f t="shared" si="184"/>
        <v>0</v>
      </c>
      <c r="V457" s="132" t="e">
        <f t="shared" si="184"/>
        <v>#DIV/0!</v>
      </c>
      <c r="W457" s="132">
        <f t="shared" si="184"/>
        <v>60</v>
      </c>
    </row>
    <row r="458" spans="1:23" ht="13.5" thickBot="1">
      <c r="A458" s="20" t="s">
        <v>448</v>
      </c>
      <c r="C458" s="1">
        <v>2</v>
      </c>
      <c r="D458" s="1">
        <v>2</v>
      </c>
      <c r="E458" s="1">
        <v>4</v>
      </c>
      <c r="I458" s="1">
        <v>360</v>
      </c>
      <c r="J458" s="225">
        <v>323</v>
      </c>
      <c r="K458" s="225" t="s">
        <v>41</v>
      </c>
      <c r="L458" s="225"/>
      <c r="M458" s="57">
        <v>0</v>
      </c>
      <c r="N458" s="59">
        <v>0</v>
      </c>
      <c r="O458" s="57">
        <v>3000</v>
      </c>
      <c r="P458" s="59">
        <v>0</v>
      </c>
      <c r="Q458" s="134">
        <v>5000</v>
      </c>
      <c r="R458" s="265">
        <v>3000</v>
      </c>
      <c r="S458" s="133">
        <v>0</v>
      </c>
      <c r="T458" s="394">
        <f>S458/R458</f>
        <v>0</v>
      </c>
      <c r="U458" s="132">
        <f t="shared" si="184"/>
        <v>0</v>
      </c>
      <c r="V458" s="132" t="e">
        <f t="shared" si="184"/>
        <v>#DIV/0!</v>
      </c>
      <c r="W458" s="132">
        <f t="shared" si="184"/>
        <v>60</v>
      </c>
    </row>
    <row r="459" spans="1:23" ht="13.5" thickBot="1">
      <c r="A459" s="15"/>
      <c r="J459" s="182"/>
      <c r="K459" s="182" t="s">
        <v>318</v>
      </c>
      <c r="L459" s="182"/>
      <c r="M459" s="183">
        <f aca="true" t="shared" si="185" ref="M459:R459">M456</f>
        <v>0</v>
      </c>
      <c r="N459" s="183">
        <f>N456</f>
        <v>0</v>
      </c>
      <c r="O459" s="183">
        <f t="shared" si="185"/>
        <v>3000</v>
      </c>
      <c r="P459" s="183">
        <f t="shared" si="185"/>
        <v>0</v>
      </c>
      <c r="Q459" s="184">
        <f>Q456</f>
        <v>5000</v>
      </c>
      <c r="R459" s="263">
        <f t="shared" si="185"/>
        <v>3000</v>
      </c>
      <c r="S459" s="184">
        <f>S456</f>
        <v>0</v>
      </c>
      <c r="T459" s="396">
        <f>S459/R459</f>
        <v>0</v>
      </c>
      <c r="U459" s="185"/>
      <c r="V459" s="185"/>
      <c r="W459" s="185"/>
    </row>
    <row r="460" spans="10:23" ht="13.5" thickBot="1">
      <c r="J460" s="158"/>
      <c r="K460" s="158" t="s">
        <v>330</v>
      </c>
      <c r="L460" s="158"/>
      <c r="M460" s="159">
        <f aca="true" t="shared" si="186" ref="M460:S460">M459</f>
        <v>0</v>
      </c>
      <c r="N460" s="159">
        <f t="shared" si="186"/>
        <v>0</v>
      </c>
      <c r="O460" s="159">
        <f t="shared" si="186"/>
        <v>3000</v>
      </c>
      <c r="P460" s="159">
        <f t="shared" si="186"/>
        <v>0</v>
      </c>
      <c r="Q460" s="160">
        <f t="shared" si="186"/>
        <v>5000</v>
      </c>
      <c r="R460" s="256">
        <f t="shared" si="186"/>
        <v>3000</v>
      </c>
      <c r="S460" s="160">
        <f t="shared" si="186"/>
        <v>0</v>
      </c>
      <c r="T460" s="401">
        <f>S460/R460</f>
        <v>0</v>
      </c>
      <c r="U460" s="161"/>
      <c r="V460" s="161"/>
      <c r="W460" s="161"/>
    </row>
    <row r="461" spans="10:23" ht="13.5" thickTop="1">
      <c r="J461" s="32"/>
      <c r="K461" s="32"/>
      <c r="L461" s="32"/>
      <c r="M461" s="33"/>
      <c r="N461" s="36"/>
      <c r="O461" s="33"/>
      <c r="P461" s="36"/>
      <c r="Q461" s="208"/>
      <c r="R461" s="264"/>
      <c r="S461" s="143"/>
      <c r="T461" s="375"/>
      <c r="U461" s="209"/>
      <c r="V461" s="209"/>
      <c r="W461" s="209"/>
    </row>
    <row r="462" spans="1:23" ht="12.75">
      <c r="A462" s="20"/>
      <c r="B462" s="20"/>
      <c r="C462" s="20"/>
      <c r="D462" s="20"/>
      <c r="E462" s="20"/>
      <c r="F462" s="20"/>
      <c r="G462" s="20"/>
      <c r="H462" s="20"/>
      <c r="I462" s="20"/>
      <c r="J462" s="125" t="s">
        <v>290</v>
      </c>
      <c r="K462" s="125" t="s">
        <v>191</v>
      </c>
      <c r="L462" s="125"/>
      <c r="M462" s="172"/>
      <c r="N462" s="172"/>
      <c r="O462" s="172"/>
      <c r="P462" s="172"/>
      <c r="Q462" s="171"/>
      <c r="R462" s="260"/>
      <c r="S462" s="172"/>
      <c r="T462" s="402"/>
      <c r="U462" s="173"/>
      <c r="V462" s="173"/>
      <c r="W462" s="173"/>
    </row>
    <row r="463" spans="1:23" ht="12.75">
      <c r="A463" s="20"/>
      <c r="B463" s="20"/>
      <c r="C463" s="20"/>
      <c r="D463" s="20"/>
      <c r="E463" s="20"/>
      <c r="F463" s="20"/>
      <c r="G463" s="20"/>
      <c r="H463" s="20"/>
      <c r="I463" s="20">
        <v>1000</v>
      </c>
      <c r="J463" s="20" t="s">
        <v>362</v>
      </c>
      <c r="K463" s="20"/>
      <c r="L463" s="20"/>
      <c r="M463" s="21"/>
      <c r="N463" s="21"/>
      <c r="O463" s="21"/>
      <c r="P463" s="21"/>
      <c r="Q463" s="166"/>
      <c r="R463" s="261"/>
      <c r="S463" s="174"/>
      <c r="T463" s="373"/>
      <c r="U463" s="175"/>
      <c r="V463" s="175"/>
      <c r="W463" s="175"/>
    </row>
    <row r="464" spans="1:23" ht="12.75">
      <c r="A464" s="7" t="s">
        <v>407</v>
      </c>
      <c r="B464" s="7"/>
      <c r="C464" s="7"/>
      <c r="D464" s="7"/>
      <c r="E464" s="7"/>
      <c r="F464" s="7"/>
      <c r="G464" s="7"/>
      <c r="H464" s="7"/>
      <c r="I464" s="7"/>
      <c r="J464" s="127" t="s">
        <v>251</v>
      </c>
      <c r="K464" s="127" t="s">
        <v>192</v>
      </c>
      <c r="L464" s="127"/>
      <c r="M464" s="16"/>
      <c r="N464" s="16"/>
      <c r="O464" s="16"/>
      <c r="P464" s="16"/>
      <c r="Q464" s="152"/>
      <c r="R464" s="254"/>
      <c r="S464" s="151"/>
      <c r="T464" s="388"/>
      <c r="U464" s="153"/>
      <c r="V464" s="153"/>
      <c r="W464" s="153"/>
    </row>
    <row r="465" spans="1:23" ht="12.75">
      <c r="A465" s="8" t="s">
        <v>449</v>
      </c>
      <c r="B465" s="8"/>
      <c r="C465" s="8"/>
      <c r="D465" s="8"/>
      <c r="E465" s="8"/>
      <c r="F465" s="8"/>
      <c r="G465" s="8"/>
      <c r="H465" s="8"/>
      <c r="I465" s="8">
        <v>1070</v>
      </c>
      <c r="J465" s="8" t="s">
        <v>89</v>
      </c>
      <c r="K465" s="8" t="s">
        <v>194</v>
      </c>
      <c r="L465" s="8"/>
      <c r="M465" s="17"/>
      <c r="N465" s="17"/>
      <c r="O465" s="17"/>
      <c r="P465" s="17"/>
      <c r="Q465" s="146"/>
      <c r="R465" s="252"/>
      <c r="S465" s="145"/>
      <c r="T465" s="386"/>
      <c r="U465" s="147"/>
      <c r="V465" s="147"/>
      <c r="W465" s="147"/>
    </row>
    <row r="466" spans="1:23" ht="12.75">
      <c r="A466" s="20" t="s">
        <v>449</v>
      </c>
      <c r="I466" s="1">
        <v>1070</v>
      </c>
      <c r="J466" s="68">
        <v>3</v>
      </c>
      <c r="K466" s="68" t="s">
        <v>7</v>
      </c>
      <c r="L466" s="68"/>
      <c r="M466" s="82">
        <f aca="true" t="shared" si="187" ref="M466:S467">M467</f>
        <v>0</v>
      </c>
      <c r="N466" s="81">
        <f t="shared" si="187"/>
        <v>2000</v>
      </c>
      <c r="O466" s="81">
        <f t="shared" si="187"/>
        <v>5000</v>
      </c>
      <c r="P466" s="81">
        <f t="shared" si="187"/>
        <v>10000</v>
      </c>
      <c r="Q466" s="130">
        <f t="shared" si="187"/>
        <v>10000</v>
      </c>
      <c r="R466" s="105">
        <f t="shared" si="187"/>
        <v>10000</v>
      </c>
      <c r="S466" s="131">
        <f t="shared" si="187"/>
        <v>8500</v>
      </c>
      <c r="T466" s="393">
        <f>S466/R466</f>
        <v>0.85</v>
      </c>
      <c r="U466" s="132">
        <f aca="true" t="shared" si="188" ref="U466:W468">P466/O466*100</f>
        <v>200</v>
      </c>
      <c r="V466" s="132">
        <f t="shared" si="188"/>
        <v>100</v>
      </c>
      <c r="W466" s="132">
        <f t="shared" si="188"/>
        <v>100</v>
      </c>
    </row>
    <row r="467" spans="1:23" ht="12.75">
      <c r="A467" s="20" t="s">
        <v>449</v>
      </c>
      <c r="I467" s="1">
        <v>1070</v>
      </c>
      <c r="J467" s="24">
        <v>37</v>
      </c>
      <c r="K467" s="24" t="s">
        <v>100</v>
      </c>
      <c r="L467" s="24"/>
      <c r="M467" s="25">
        <f t="shared" si="187"/>
        <v>0</v>
      </c>
      <c r="N467" s="29">
        <f t="shared" si="187"/>
        <v>2000</v>
      </c>
      <c r="O467" s="29">
        <f t="shared" si="187"/>
        <v>5000</v>
      </c>
      <c r="P467" s="29">
        <f t="shared" si="187"/>
        <v>10000</v>
      </c>
      <c r="Q467" s="134">
        <f t="shared" si="187"/>
        <v>10000</v>
      </c>
      <c r="R467" s="105">
        <f t="shared" si="187"/>
        <v>10000</v>
      </c>
      <c r="S467" s="133">
        <f t="shared" si="187"/>
        <v>8500</v>
      </c>
      <c r="T467" s="394">
        <f>S467/R467</f>
        <v>0.85</v>
      </c>
      <c r="U467" s="132">
        <f t="shared" si="188"/>
        <v>200</v>
      </c>
      <c r="V467" s="132">
        <f t="shared" si="188"/>
        <v>100</v>
      </c>
      <c r="W467" s="132">
        <f t="shared" si="188"/>
        <v>100</v>
      </c>
    </row>
    <row r="468" spans="1:23" ht="13.5" thickBot="1">
      <c r="A468" s="20" t="s">
        <v>449</v>
      </c>
      <c r="C468" s="1">
        <v>2</v>
      </c>
      <c r="E468" s="1">
        <v>4</v>
      </c>
      <c r="I468" s="1">
        <v>1070</v>
      </c>
      <c r="J468" s="67">
        <v>372</v>
      </c>
      <c r="K468" s="67" t="s">
        <v>104</v>
      </c>
      <c r="L468" s="67"/>
      <c r="M468" s="25">
        <v>0</v>
      </c>
      <c r="N468" s="29">
        <v>2000</v>
      </c>
      <c r="O468" s="29">
        <v>5000</v>
      </c>
      <c r="P468" s="29">
        <v>10000</v>
      </c>
      <c r="Q468" s="134">
        <v>10000</v>
      </c>
      <c r="R468" s="105">
        <v>10000</v>
      </c>
      <c r="S468" s="133">
        <v>8500</v>
      </c>
      <c r="T468" s="394">
        <f>S468/R468</f>
        <v>0.85</v>
      </c>
      <c r="U468" s="132">
        <f t="shared" si="188"/>
        <v>200</v>
      </c>
      <c r="V468" s="132">
        <f t="shared" si="188"/>
        <v>100</v>
      </c>
      <c r="W468" s="132">
        <f t="shared" si="188"/>
        <v>100</v>
      </c>
    </row>
    <row r="469" spans="1:23" ht="12.75">
      <c r="A469" s="15"/>
      <c r="J469" s="182"/>
      <c r="K469" s="182" t="s">
        <v>318</v>
      </c>
      <c r="L469" s="182"/>
      <c r="M469" s="183">
        <f aca="true" t="shared" si="189" ref="M469:R469">M466</f>
        <v>0</v>
      </c>
      <c r="N469" s="183">
        <f>N466</f>
        <v>2000</v>
      </c>
      <c r="O469" s="183">
        <f t="shared" si="189"/>
        <v>5000</v>
      </c>
      <c r="P469" s="183">
        <f t="shared" si="189"/>
        <v>10000</v>
      </c>
      <c r="Q469" s="184">
        <f>Q466</f>
        <v>10000</v>
      </c>
      <c r="R469" s="263">
        <f t="shared" si="189"/>
        <v>10000</v>
      </c>
      <c r="S469" s="184">
        <f>S466</f>
        <v>8500</v>
      </c>
      <c r="T469" s="396">
        <f>S469/R469</f>
        <v>0.85</v>
      </c>
      <c r="U469" s="185"/>
      <c r="V469" s="185"/>
      <c r="W469" s="185"/>
    </row>
    <row r="470" spans="10:23" ht="12.75">
      <c r="J470" s="226"/>
      <c r="K470" s="226"/>
      <c r="L470" s="226"/>
      <c r="M470" s="33"/>
      <c r="N470" s="36"/>
      <c r="O470" s="33"/>
      <c r="P470" s="36"/>
      <c r="Q470" s="208"/>
      <c r="R470" s="264"/>
      <c r="S470" s="143"/>
      <c r="T470" s="375"/>
      <c r="U470" s="209"/>
      <c r="V470" s="209"/>
      <c r="W470" s="209"/>
    </row>
    <row r="471" spans="1:23" ht="12.75">
      <c r="A471" s="8" t="s">
        <v>450</v>
      </c>
      <c r="B471" s="8"/>
      <c r="C471" s="8"/>
      <c r="D471" s="8"/>
      <c r="E471" s="8"/>
      <c r="F471" s="8"/>
      <c r="G471" s="8"/>
      <c r="H471" s="8"/>
      <c r="I471" s="86" t="s">
        <v>391</v>
      </c>
      <c r="J471" s="8" t="s">
        <v>89</v>
      </c>
      <c r="K471" s="8" t="s">
        <v>195</v>
      </c>
      <c r="L471" s="8"/>
      <c r="M471" s="17"/>
      <c r="N471" s="17"/>
      <c r="O471" s="17"/>
      <c r="P471" s="17"/>
      <c r="Q471" s="146"/>
      <c r="R471" s="252"/>
      <c r="S471" s="145"/>
      <c r="T471" s="386"/>
      <c r="U471" s="147"/>
      <c r="V471" s="147"/>
      <c r="W471" s="147"/>
    </row>
    <row r="472" spans="1:23" ht="12.75">
      <c r="A472" s="20" t="s">
        <v>450</v>
      </c>
      <c r="I472" s="87" t="s">
        <v>391</v>
      </c>
      <c r="J472" s="68">
        <v>3</v>
      </c>
      <c r="K472" s="68" t="s">
        <v>7</v>
      </c>
      <c r="L472" s="68"/>
      <c r="M472" s="82">
        <f aca="true" t="shared" si="190" ref="M472:S473">M473</f>
        <v>576209</v>
      </c>
      <c r="N472" s="81">
        <f t="shared" si="190"/>
        <v>513000</v>
      </c>
      <c r="O472" s="81">
        <f t="shared" si="190"/>
        <v>500000</v>
      </c>
      <c r="P472" s="81">
        <f t="shared" si="190"/>
        <v>525350</v>
      </c>
      <c r="Q472" s="130">
        <f t="shared" si="190"/>
        <v>570000</v>
      </c>
      <c r="R472" s="105">
        <f t="shared" si="190"/>
        <v>570000</v>
      </c>
      <c r="S472" s="131">
        <f t="shared" si="190"/>
        <v>20900</v>
      </c>
      <c r="T472" s="393">
        <f>S472/R472</f>
        <v>0.03666666666666667</v>
      </c>
      <c r="U472" s="132">
        <f aca="true" t="shared" si="191" ref="U472:W474">P472/O472*100</f>
        <v>105.07</v>
      </c>
      <c r="V472" s="132">
        <f t="shared" si="191"/>
        <v>108.499095840868</v>
      </c>
      <c r="W472" s="132">
        <f t="shared" si="191"/>
        <v>100</v>
      </c>
    </row>
    <row r="473" spans="1:23" ht="12.75">
      <c r="A473" s="20" t="s">
        <v>450</v>
      </c>
      <c r="I473" s="87" t="s">
        <v>391</v>
      </c>
      <c r="J473" s="24">
        <v>37</v>
      </c>
      <c r="K473" s="24" t="s">
        <v>100</v>
      </c>
      <c r="L473" s="24"/>
      <c r="M473" s="25">
        <f t="shared" si="190"/>
        <v>576209</v>
      </c>
      <c r="N473" s="29">
        <f t="shared" si="190"/>
        <v>513000</v>
      </c>
      <c r="O473" s="29">
        <f t="shared" si="190"/>
        <v>500000</v>
      </c>
      <c r="P473" s="29">
        <f t="shared" si="190"/>
        <v>525350</v>
      </c>
      <c r="Q473" s="134">
        <f t="shared" si="190"/>
        <v>570000</v>
      </c>
      <c r="R473" s="105">
        <f t="shared" si="190"/>
        <v>570000</v>
      </c>
      <c r="S473" s="133">
        <f t="shared" si="190"/>
        <v>20900</v>
      </c>
      <c r="T473" s="394">
        <f>S473/R473</f>
        <v>0.03666666666666667</v>
      </c>
      <c r="U473" s="132">
        <f t="shared" si="191"/>
        <v>105.07</v>
      </c>
      <c r="V473" s="132">
        <f t="shared" si="191"/>
        <v>108.499095840868</v>
      </c>
      <c r="W473" s="132">
        <f t="shared" si="191"/>
        <v>100</v>
      </c>
    </row>
    <row r="474" spans="1:23" ht="13.5" thickBot="1">
      <c r="A474" s="20" t="s">
        <v>450</v>
      </c>
      <c r="C474" s="1">
        <v>2</v>
      </c>
      <c r="E474" s="1">
        <v>4</v>
      </c>
      <c r="I474" s="87" t="s">
        <v>391</v>
      </c>
      <c r="J474" s="67">
        <v>372</v>
      </c>
      <c r="K474" s="67" t="s">
        <v>104</v>
      </c>
      <c r="L474" s="67"/>
      <c r="M474" s="25">
        <v>576209</v>
      </c>
      <c r="N474" s="29">
        <v>513000</v>
      </c>
      <c r="O474" s="25">
        <v>500000</v>
      </c>
      <c r="P474" s="29">
        <v>525350</v>
      </c>
      <c r="Q474" s="134">
        <v>570000</v>
      </c>
      <c r="R474" s="105">
        <v>570000</v>
      </c>
      <c r="S474" s="133">
        <v>20900</v>
      </c>
      <c r="T474" s="394">
        <f>S474/R474</f>
        <v>0.03666666666666667</v>
      </c>
      <c r="U474" s="132">
        <f t="shared" si="191"/>
        <v>105.07</v>
      </c>
      <c r="V474" s="132">
        <f t="shared" si="191"/>
        <v>108.499095840868</v>
      </c>
      <c r="W474" s="132">
        <f t="shared" si="191"/>
        <v>100</v>
      </c>
    </row>
    <row r="475" spans="1:23" ht="12.75">
      <c r="A475" s="15"/>
      <c r="J475" s="182"/>
      <c r="K475" s="182" t="s">
        <v>318</v>
      </c>
      <c r="L475" s="182"/>
      <c r="M475" s="183">
        <f aca="true" t="shared" si="192" ref="M475:R475">M472</f>
        <v>576209</v>
      </c>
      <c r="N475" s="183">
        <f>N472</f>
        <v>513000</v>
      </c>
      <c r="O475" s="183">
        <f t="shared" si="192"/>
        <v>500000</v>
      </c>
      <c r="P475" s="183">
        <f t="shared" si="192"/>
        <v>525350</v>
      </c>
      <c r="Q475" s="184">
        <f>Q472</f>
        <v>570000</v>
      </c>
      <c r="R475" s="263">
        <f t="shared" si="192"/>
        <v>570000</v>
      </c>
      <c r="S475" s="184">
        <f>S472</f>
        <v>20900</v>
      </c>
      <c r="T475" s="396">
        <f>S475/R475</f>
        <v>0.03666666666666667</v>
      </c>
      <c r="U475" s="185"/>
      <c r="V475" s="185"/>
      <c r="W475" s="185"/>
    </row>
    <row r="476" spans="10:23" ht="12.75">
      <c r="J476" s="226"/>
      <c r="K476" s="226"/>
      <c r="L476" s="226"/>
      <c r="M476" s="33"/>
      <c r="N476" s="36"/>
      <c r="O476" s="33"/>
      <c r="P476" s="36"/>
      <c r="Q476" s="208"/>
      <c r="R476" s="264"/>
      <c r="S476" s="143"/>
      <c r="T476" s="375"/>
      <c r="U476" s="209"/>
      <c r="V476" s="209"/>
      <c r="W476" s="209"/>
    </row>
    <row r="477" spans="1:23" ht="12.75">
      <c r="A477" s="7" t="s">
        <v>408</v>
      </c>
      <c r="B477" s="7"/>
      <c r="C477" s="7"/>
      <c r="D477" s="7"/>
      <c r="E477" s="7"/>
      <c r="F477" s="7"/>
      <c r="G477" s="7"/>
      <c r="H477" s="7"/>
      <c r="I477" s="7"/>
      <c r="J477" s="127" t="s">
        <v>254</v>
      </c>
      <c r="K477" s="127" t="s">
        <v>196</v>
      </c>
      <c r="L477" s="127"/>
      <c r="M477" s="16"/>
      <c r="N477" s="16"/>
      <c r="O477" s="16"/>
      <c r="P477" s="16"/>
      <c r="Q477" s="152"/>
      <c r="R477" s="254"/>
      <c r="S477" s="151"/>
      <c r="T477" s="388"/>
      <c r="U477" s="153"/>
      <c r="V477" s="153"/>
      <c r="W477" s="153"/>
    </row>
    <row r="478" spans="1:23" ht="12.75">
      <c r="A478" s="8" t="s">
        <v>451</v>
      </c>
      <c r="B478" s="8"/>
      <c r="C478" s="8"/>
      <c r="D478" s="8"/>
      <c r="E478" s="8"/>
      <c r="F478" s="8"/>
      <c r="G478" s="8"/>
      <c r="H478" s="8"/>
      <c r="I478" s="8">
        <v>1090</v>
      </c>
      <c r="J478" s="8" t="s">
        <v>89</v>
      </c>
      <c r="K478" s="8" t="s">
        <v>293</v>
      </c>
      <c r="L478" s="8"/>
      <c r="M478" s="17"/>
      <c r="N478" s="17"/>
      <c r="O478" s="17"/>
      <c r="P478" s="17"/>
      <c r="Q478" s="146"/>
      <c r="R478" s="252"/>
      <c r="S478" s="145"/>
      <c r="T478" s="386"/>
      <c r="U478" s="147"/>
      <c r="V478" s="147"/>
      <c r="W478" s="147"/>
    </row>
    <row r="479" spans="1:23" ht="12.75">
      <c r="A479" s="20" t="s">
        <v>451</v>
      </c>
      <c r="I479" s="1">
        <v>1090</v>
      </c>
      <c r="J479" s="68">
        <v>3</v>
      </c>
      <c r="K479" s="68" t="s">
        <v>7</v>
      </c>
      <c r="L479" s="68"/>
      <c r="M479" s="82">
        <f aca="true" t="shared" si="193" ref="M479:S480">M480</f>
        <v>0</v>
      </c>
      <c r="N479" s="81">
        <f t="shared" si="193"/>
        <v>1500</v>
      </c>
      <c r="O479" s="82">
        <f t="shared" si="193"/>
        <v>1500</v>
      </c>
      <c r="P479" s="81">
        <f t="shared" si="193"/>
        <v>1500</v>
      </c>
      <c r="Q479" s="130">
        <f t="shared" si="193"/>
        <v>8000</v>
      </c>
      <c r="R479" s="105">
        <f t="shared" si="193"/>
        <v>1500</v>
      </c>
      <c r="S479" s="131">
        <f t="shared" si="193"/>
        <v>1375</v>
      </c>
      <c r="T479" s="393">
        <f>S479/R479</f>
        <v>0.9166666666666666</v>
      </c>
      <c r="U479" s="132">
        <f aca="true" t="shared" si="194" ref="U479:W481">P479/O479*100</f>
        <v>100</v>
      </c>
      <c r="V479" s="132">
        <f t="shared" si="194"/>
        <v>533.3333333333333</v>
      </c>
      <c r="W479" s="132">
        <f t="shared" si="194"/>
        <v>18.75</v>
      </c>
    </row>
    <row r="480" spans="1:23" ht="12.75">
      <c r="A480" s="20" t="s">
        <v>451</v>
      </c>
      <c r="I480" s="1">
        <v>1090</v>
      </c>
      <c r="J480" s="24">
        <v>38</v>
      </c>
      <c r="K480" s="24" t="s">
        <v>49</v>
      </c>
      <c r="L480" s="24"/>
      <c r="M480" s="25">
        <f t="shared" si="193"/>
        <v>0</v>
      </c>
      <c r="N480" s="29">
        <f t="shared" si="193"/>
        <v>1500</v>
      </c>
      <c r="O480" s="25">
        <f t="shared" si="193"/>
        <v>1500</v>
      </c>
      <c r="P480" s="29">
        <f t="shared" si="193"/>
        <v>1500</v>
      </c>
      <c r="Q480" s="134">
        <f t="shared" si="193"/>
        <v>8000</v>
      </c>
      <c r="R480" s="105">
        <f t="shared" si="193"/>
        <v>1500</v>
      </c>
      <c r="S480" s="133">
        <f t="shared" si="193"/>
        <v>1375</v>
      </c>
      <c r="T480" s="394">
        <f>S480/R480</f>
        <v>0.9166666666666666</v>
      </c>
      <c r="U480" s="132">
        <f t="shared" si="194"/>
        <v>100</v>
      </c>
      <c r="V480" s="132">
        <f t="shared" si="194"/>
        <v>533.3333333333333</v>
      </c>
      <c r="W480" s="132">
        <f t="shared" si="194"/>
        <v>18.75</v>
      </c>
    </row>
    <row r="481" spans="1:23" ht="13.5" thickBot="1">
      <c r="A481" s="20" t="s">
        <v>451</v>
      </c>
      <c r="B481" s="1">
        <v>1</v>
      </c>
      <c r="C481" s="1">
        <v>2</v>
      </c>
      <c r="E481" s="1">
        <v>4</v>
      </c>
      <c r="I481" s="1">
        <v>1090</v>
      </c>
      <c r="J481" s="24">
        <v>3811</v>
      </c>
      <c r="K481" s="24" t="s">
        <v>237</v>
      </c>
      <c r="L481" s="24"/>
      <c r="M481" s="25">
        <v>0</v>
      </c>
      <c r="N481" s="29">
        <v>1500</v>
      </c>
      <c r="O481" s="25">
        <v>1500</v>
      </c>
      <c r="P481" s="29">
        <v>1500</v>
      </c>
      <c r="Q481" s="134">
        <v>8000</v>
      </c>
      <c r="R481" s="105">
        <v>1500</v>
      </c>
      <c r="S481" s="133">
        <v>1375</v>
      </c>
      <c r="T481" s="394">
        <f>S481/R481</f>
        <v>0.9166666666666666</v>
      </c>
      <c r="U481" s="132">
        <f t="shared" si="194"/>
        <v>100</v>
      </c>
      <c r="V481" s="132">
        <f t="shared" si="194"/>
        <v>533.3333333333333</v>
      </c>
      <c r="W481" s="132">
        <f t="shared" si="194"/>
        <v>18.75</v>
      </c>
    </row>
    <row r="482" spans="1:23" ht="12.75">
      <c r="A482" s="15"/>
      <c r="J482" s="182"/>
      <c r="K482" s="182" t="s">
        <v>318</v>
      </c>
      <c r="L482" s="182"/>
      <c r="M482" s="183">
        <f aca="true" t="shared" si="195" ref="M482:R482">M479</f>
        <v>0</v>
      </c>
      <c r="N482" s="183">
        <f>N479</f>
        <v>1500</v>
      </c>
      <c r="O482" s="183">
        <f t="shared" si="195"/>
        <v>1500</v>
      </c>
      <c r="P482" s="183">
        <f t="shared" si="195"/>
        <v>1500</v>
      </c>
      <c r="Q482" s="184">
        <f>Q479</f>
        <v>8000</v>
      </c>
      <c r="R482" s="263">
        <f t="shared" si="195"/>
        <v>1500</v>
      </c>
      <c r="S482" s="184">
        <f>S479</f>
        <v>1375</v>
      </c>
      <c r="T482" s="396">
        <f>S482/R482</f>
        <v>0.9166666666666666</v>
      </c>
      <c r="U482" s="185"/>
      <c r="V482" s="185"/>
      <c r="W482" s="185"/>
    </row>
    <row r="483" spans="10:23" ht="12.75">
      <c r="J483" s="32"/>
      <c r="K483" s="32"/>
      <c r="L483" s="32"/>
      <c r="M483" s="33"/>
      <c r="N483" s="36"/>
      <c r="O483" s="33"/>
      <c r="P483" s="36"/>
      <c r="Q483" s="208"/>
      <c r="R483" s="264"/>
      <c r="S483" s="143"/>
      <c r="T483" s="375"/>
      <c r="U483" s="209"/>
      <c r="V483" s="209"/>
      <c r="W483" s="209"/>
    </row>
    <row r="484" spans="1:23" ht="12.75">
      <c r="A484" s="8" t="s">
        <v>452</v>
      </c>
      <c r="B484" s="8"/>
      <c r="C484" s="8"/>
      <c r="D484" s="8"/>
      <c r="E484" s="8"/>
      <c r="F484" s="8"/>
      <c r="G484" s="8"/>
      <c r="H484" s="8"/>
      <c r="I484" s="8">
        <v>1090</v>
      </c>
      <c r="J484" s="8" t="s">
        <v>89</v>
      </c>
      <c r="K484" s="8" t="s">
        <v>198</v>
      </c>
      <c r="L484" s="8"/>
      <c r="M484" s="17"/>
      <c r="N484" s="17"/>
      <c r="O484" s="17"/>
      <c r="P484" s="17"/>
      <c r="Q484" s="146"/>
      <c r="R484" s="252"/>
      <c r="S484" s="145"/>
      <c r="T484" s="386"/>
      <c r="U484" s="147"/>
      <c r="V484" s="147"/>
      <c r="W484" s="147"/>
    </row>
    <row r="485" spans="1:23" ht="12.75">
      <c r="A485" s="61" t="s">
        <v>452</v>
      </c>
      <c r="I485" s="1">
        <v>1090</v>
      </c>
      <c r="J485" s="68">
        <v>3</v>
      </c>
      <c r="K485" s="68" t="s">
        <v>7</v>
      </c>
      <c r="L485" s="68"/>
      <c r="M485" s="82">
        <f aca="true" t="shared" si="196" ref="M485:S486">M486</f>
        <v>0</v>
      </c>
      <c r="N485" s="81">
        <f t="shared" si="196"/>
        <v>5000</v>
      </c>
      <c r="O485" s="81">
        <f t="shared" si="196"/>
        <v>5000</v>
      </c>
      <c r="P485" s="81">
        <f t="shared" si="196"/>
        <v>5000</v>
      </c>
      <c r="Q485" s="130">
        <f t="shared" si="196"/>
        <v>7000</v>
      </c>
      <c r="R485" s="105">
        <f t="shared" si="196"/>
        <v>5000</v>
      </c>
      <c r="S485" s="131">
        <f t="shared" si="196"/>
        <v>0</v>
      </c>
      <c r="T485" s="393">
        <f>S485/R485</f>
        <v>0</v>
      </c>
      <c r="U485" s="132">
        <f aca="true" t="shared" si="197" ref="U485:W487">P485/O485*100</f>
        <v>100</v>
      </c>
      <c r="V485" s="132">
        <f t="shared" si="197"/>
        <v>140</v>
      </c>
      <c r="W485" s="132">
        <f t="shared" si="197"/>
        <v>71.42857142857143</v>
      </c>
    </row>
    <row r="486" spans="1:23" ht="12.75">
      <c r="A486" s="61" t="s">
        <v>452</v>
      </c>
      <c r="I486" s="1">
        <v>1090</v>
      </c>
      <c r="J486" s="24">
        <v>38</v>
      </c>
      <c r="K486" s="24" t="s">
        <v>49</v>
      </c>
      <c r="L486" s="24"/>
      <c r="M486" s="25">
        <f t="shared" si="196"/>
        <v>0</v>
      </c>
      <c r="N486" s="29">
        <f t="shared" si="196"/>
        <v>5000</v>
      </c>
      <c r="O486" s="29">
        <f t="shared" si="196"/>
        <v>5000</v>
      </c>
      <c r="P486" s="29">
        <f t="shared" si="196"/>
        <v>5000</v>
      </c>
      <c r="Q486" s="134">
        <f t="shared" si="196"/>
        <v>7000</v>
      </c>
      <c r="R486" s="105">
        <f t="shared" si="196"/>
        <v>5000</v>
      </c>
      <c r="S486" s="133">
        <f t="shared" si="196"/>
        <v>0</v>
      </c>
      <c r="T486" s="394">
        <f>S486/R486</f>
        <v>0</v>
      </c>
      <c r="U486" s="132">
        <f t="shared" si="197"/>
        <v>100</v>
      </c>
      <c r="V486" s="132">
        <f t="shared" si="197"/>
        <v>140</v>
      </c>
      <c r="W486" s="132">
        <f t="shared" si="197"/>
        <v>71.42857142857143</v>
      </c>
    </row>
    <row r="487" spans="1:23" ht="13.5" thickBot="1">
      <c r="A487" s="61" t="s">
        <v>452</v>
      </c>
      <c r="B487" s="1">
        <v>1</v>
      </c>
      <c r="C487" s="1">
        <v>2</v>
      </c>
      <c r="E487" s="1">
        <v>4</v>
      </c>
      <c r="I487" s="1">
        <v>1090</v>
      </c>
      <c r="J487" s="24">
        <v>3811</v>
      </c>
      <c r="K487" s="24" t="s">
        <v>237</v>
      </c>
      <c r="L487" s="24"/>
      <c r="M487" s="25">
        <v>0</v>
      </c>
      <c r="N487" s="29">
        <v>5000</v>
      </c>
      <c r="O487" s="29">
        <v>5000</v>
      </c>
      <c r="P487" s="29">
        <v>5000</v>
      </c>
      <c r="Q487" s="134">
        <v>7000</v>
      </c>
      <c r="R487" s="105">
        <v>5000</v>
      </c>
      <c r="S487" s="133">
        <v>0</v>
      </c>
      <c r="T487" s="394">
        <f>S487/R487</f>
        <v>0</v>
      </c>
      <c r="U487" s="132">
        <f t="shared" si="197"/>
        <v>100</v>
      </c>
      <c r="V487" s="132">
        <f t="shared" si="197"/>
        <v>140</v>
      </c>
      <c r="W487" s="132">
        <f t="shared" si="197"/>
        <v>71.42857142857143</v>
      </c>
    </row>
    <row r="488" spans="1:23" ht="12.75">
      <c r="A488" s="15"/>
      <c r="J488" s="182"/>
      <c r="K488" s="182" t="s">
        <v>318</v>
      </c>
      <c r="L488" s="182"/>
      <c r="M488" s="183">
        <f aca="true" t="shared" si="198" ref="M488:R488">M485</f>
        <v>0</v>
      </c>
      <c r="N488" s="183">
        <f>N485</f>
        <v>5000</v>
      </c>
      <c r="O488" s="183">
        <f t="shared" si="198"/>
        <v>5000</v>
      </c>
      <c r="P488" s="183">
        <f t="shared" si="198"/>
        <v>5000</v>
      </c>
      <c r="Q488" s="184">
        <f>Q485</f>
        <v>7000</v>
      </c>
      <c r="R488" s="263">
        <f t="shared" si="198"/>
        <v>5000</v>
      </c>
      <c r="S488" s="184">
        <f>S485</f>
        <v>0</v>
      </c>
      <c r="T488" s="396">
        <f>S488/R488</f>
        <v>0</v>
      </c>
      <c r="U488" s="185"/>
      <c r="V488" s="185"/>
      <c r="W488" s="185"/>
    </row>
    <row r="489" spans="10:23" ht="12.75">
      <c r="J489" s="32"/>
      <c r="K489" s="32"/>
      <c r="L489" s="32"/>
      <c r="M489" s="33"/>
      <c r="N489" s="36"/>
      <c r="O489" s="33"/>
      <c r="P489" s="36"/>
      <c r="Q489" s="208"/>
      <c r="R489" s="264"/>
      <c r="S489" s="143"/>
      <c r="T489" s="375"/>
      <c r="U489" s="209"/>
      <c r="V489" s="209"/>
      <c r="W489" s="209"/>
    </row>
    <row r="490" spans="1:23" ht="12.75">
      <c r="A490" s="7" t="s">
        <v>409</v>
      </c>
      <c r="B490" s="7"/>
      <c r="C490" s="7"/>
      <c r="D490" s="7"/>
      <c r="E490" s="7"/>
      <c r="F490" s="7"/>
      <c r="G490" s="7"/>
      <c r="H490" s="7"/>
      <c r="I490" s="7"/>
      <c r="J490" s="127" t="s">
        <v>264</v>
      </c>
      <c r="K490" s="127" t="s">
        <v>255</v>
      </c>
      <c r="L490" s="127"/>
      <c r="M490" s="16"/>
      <c r="N490" s="16"/>
      <c r="O490" s="16"/>
      <c r="P490" s="16"/>
      <c r="Q490" s="152"/>
      <c r="R490" s="254"/>
      <c r="S490" s="151"/>
      <c r="T490" s="388"/>
      <c r="U490" s="153"/>
      <c r="V490" s="153"/>
      <c r="W490" s="153"/>
    </row>
    <row r="491" spans="1:23" ht="12.75">
      <c r="A491" s="8" t="s">
        <v>453</v>
      </c>
      <c r="B491" s="8"/>
      <c r="C491" s="8"/>
      <c r="D491" s="8"/>
      <c r="E491" s="8"/>
      <c r="F491" s="8"/>
      <c r="G491" s="8"/>
      <c r="H491" s="8"/>
      <c r="I491" s="8">
        <v>1012</v>
      </c>
      <c r="J491" s="8" t="s">
        <v>89</v>
      </c>
      <c r="K491" s="8" t="s">
        <v>256</v>
      </c>
      <c r="L491" s="8"/>
      <c r="M491" s="17"/>
      <c r="N491" s="17"/>
      <c r="O491" s="17"/>
      <c r="P491" s="17"/>
      <c r="Q491" s="146"/>
      <c r="R491" s="252"/>
      <c r="S491" s="146"/>
      <c r="T491" s="381"/>
      <c r="U491" s="147"/>
      <c r="V491" s="147"/>
      <c r="W491" s="147"/>
    </row>
    <row r="492" spans="1:23" ht="12.75">
      <c r="A492" s="20" t="s">
        <v>453</v>
      </c>
      <c r="I492" s="1">
        <v>1012</v>
      </c>
      <c r="J492" s="68">
        <v>3</v>
      </c>
      <c r="K492" s="68" t="s">
        <v>7</v>
      </c>
      <c r="L492" s="68"/>
      <c r="M492" s="82">
        <f>M493+M494+M495</f>
        <v>0</v>
      </c>
      <c r="N492" s="81">
        <f>N493+N494+N495+N496</f>
        <v>175325</v>
      </c>
      <c r="O492" s="81">
        <f>O493+O494+O495</f>
        <v>150000</v>
      </c>
      <c r="P492" s="81">
        <f>P493+P494+P495+P496</f>
        <v>333960</v>
      </c>
      <c r="Q492" s="130">
        <f>Q493+Q494+Q495</f>
        <v>160000</v>
      </c>
      <c r="R492" s="105">
        <f>R493+R494+R495+R496</f>
        <v>333960</v>
      </c>
      <c r="S492" s="131">
        <f>S493+S494+S495+S496</f>
        <v>127885</v>
      </c>
      <c r="T492" s="393">
        <f>S492/R492</f>
        <v>0.382935082045754</v>
      </c>
      <c r="U492" s="132">
        <f aca="true" t="shared" si="199" ref="U492:W496">P492/O492*100</f>
        <v>222.64</v>
      </c>
      <c r="V492" s="132">
        <f t="shared" si="199"/>
        <v>47.90992933285423</v>
      </c>
      <c r="W492" s="132">
        <f t="shared" si="199"/>
        <v>208.725</v>
      </c>
    </row>
    <row r="493" spans="1:23" ht="12.75">
      <c r="A493" s="20" t="s">
        <v>453</v>
      </c>
      <c r="B493" s="1">
        <v>1</v>
      </c>
      <c r="E493" s="1">
        <v>4</v>
      </c>
      <c r="I493" s="1">
        <v>1012</v>
      </c>
      <c r="J493" s="24">
        <v>31</v>
      </c>
      <c r="K493" s="24" t="s">
        <v>34</v>
      </c>
      <c r="L493" s="24"/>
      <c r="M493" s="25">
        <v>0</v>
      </c>
      <c r="N493" s="29">
        <v>0</v>
      </c>
      <c r="O493" s="29">
        <v>150000</v>
      </c>
      <c r="P493" s="29">
        <v>0</v>
      </c>
      <c r="Q493" s="134">
        <v>160000</v>
      </c>
      <c r="R493" s="105">
        <v>0</v>
      </c>
      <c r="S493" s="133">
        <v>0</v>
      </c>
      <c r="T493" s="394">
        <v>0</v>
      </c>
      <c r="U493" s="132">
        <f t="shared" si="199"/>
        <v>0</v>
      </c>
      <c r="V493" s="132" t="e">
        <f t="shared" si="199"/>
        <v>#DIV/0!</v>
      </c>
      <c r="W493" s="132">
        <f t="shared" si="199"/>
        <v>0</v>
      </c>
    </row>
    <row r="494" spans="1:23" ht="12.75">
      <c r="A494" s="20" t="s">
        <v>453</v>
      </c>
      <c r="I494" s="1">
        <v>1012</v>
      </c>
      <c r="J494" s="24">
        <v>32</v>
      </c>
      <c r="K494" s="31" t="s">
        <v>257</v>
      </c>
      <c r="L494" s="30"/>
      <c r="M494" s="25">
        <v>0</v>
      </c>
      <c r="N494" s="29">
        <v>300</v>
      </c>
      <c r="O494" s="29">
        <v>0</v>
      </c>
      <c r="P494" s="29">
        <v>0</v>
      </c>
      <c r="Q494" s="134">
        <v>0</v>
      </c>
      <c r="R494" s="105">
        <v>0</v>
      </c>
      <c r="S494" s="133">
        <v>1385</v>
      </c>
      <c r="T494" s="394">
        <v>0</v>
      </c>
      <c r="U494" s="132" t="e">
        <f t="shared" si="199"/>
        <v>#DIV/0!</v>
      </c>
      <c r="V494" s="132" t="e">
        <f t="shared" si="199"/>
        <v>#DIV/0!</v>
      </c>
      <c r="W494" s="132" t="e">
        <f t="shared" si="199"/>
        <v>#DIV/0!</v>
      </c>
    </row>
    <row r="495" spans="1:23" ht="12.75">
      <c r="A495" s="20" t="s">
        <v>453</v>
      </c>
      <c r="I495" s="1">
        <v>1012</v>
      </c>
      <c r="J495" s="24">
        <v>34</v>
      </c>
      <c r="K495" s="31" t="s">
        <v>43</v>
      </c>
      <c r="L495" s="30"/>
      <c r="M495" s="25">
        <v>0</v>
      </c>
      <c r="N495" s="29">
        <v>0</v>
      </c>
      <c r="O495" s="25">
        <v>0</v>
      </c>
      <c r="P495" s="29">
        <v>0</v>
      </c>
      <c r="Q495" s="134">
        <v>0</v>
      </c>
      <c r="R495" s="105">
        <v>0</v>
      </c>
      <c r="S495" s="133">
        <v>0</v>
      </c>
      <c r="T495" s="394">
        <v>0</v>
      </c>
      <c r="U495" s="132" t="e">
        <f t="shared" si="199"/>
        <v>#DIV/0!</v>
      </c>
      <c r="V495" s="132" t="e">
        <f t="shared" si="199"/>
        <v>#DIV/0!</v>
      </c>
      <c r="W495" s="132" t="e">
        <f t="shared" si="199"/>
        <v>#DIV/0!</v>
      </c>
    </row>
    <row r="496" spans="1:23" ht="13.5" thickBot="1">
      <c r="A496" s="61"/>
      <c r="J496" s="56">
        <v>38</v>
      </c>
      <c r="K496" s="80" t="s">
        <v>375</v>
      </c>
      <c r="L496" s="62"/>
      <c r="M496" s="57"/>
      <c r="N496" s="59">
        <v>175025</v>
      </c>
      <c r="O496" s="57">
        <v>0</v>
      </c>
      <c r="P496" s="59">
        <v>333960</v>
      </c>
      <c r="Q496" s="193">
        <v>0</v>
      </c>
      <c r="R496" s="265">
        <v>333960</v>
      </c>
      <c r="S496" s="192">
        <v>126500</v>
      </c>
      <c r="T496" s="403">
        <f>S496/R496</f>
        <v>0.3787878787878788</v>
      </c>
      <c r="U496" s="137" t="e">
        <f t="shared" si="199"/>
        <v>#DIV/0!</v>
      </c>
      <c r="V496" s="137">
        <f t="shared" si="199"/>
        <v>0</v>
      </c>
      <c r="W496" s="137" t="e">
        <f t="shared" si="199"/>
        <v>#DIV/0!</v>
      </c>
    </row>
    <row r="497" spans="1:23" ht="12.75">
      <c r="A497" s="15"/>
      <c r="J497" s="182"/>
      <c r="K497" s="182" t="s">
        <v>318</v>
      </c>
      <c r="L497" s="182"/>
      <c r="M497" s="183">
        <f aca="true" t="shared" si="200" ref="M497:R497">M492</f>
        <v>0</v>
      </c>
      <c r="N497" s="183">
        <f>N492</f>
        <v>175325</v>
      </c>
      <c r="O497" s="183">
        <f t="shared" si="200"/>
        <v>150000</v>
      </c>
      <c r="P497" s="183">
        <f t="shared" si="200"/>
        <v>333960</v>
      </c>
      <c r="Q497" s="184">
        <f>Q492</f>
        <v>160000</v>
      </c>
      <c r="R497" s="263">
        <f t="shared" si="200"/>
        <v>333960</v>
      </c>
      <c r="S497" s="184">
        <f>S492</f>
        <v>127885</v>
      </c>
      <c r="T497" s="396">
        <f>S497/R497</f>
        <v>0.382935082045754</v>
      </c>
      <c r="U497" s="185"/>
      <c r="V497" s="185"/>
      <c r="W497" s="185"/>
    </row>
    <row r="498" spans="10:23" ht="12.75">
      <c r="J498" s="52"/>
      <c r="K498" s="52"/>
      <c r="L498" s="52"/>
      <c r="M498" s="33"/>
      <c r="N498" s="36"/>
      <c r="O498" s="33"/>
      <c r="P498" s="36"/>
      <c r="Q498" s="208"/>
      <c r="R498" s="264"/>
      <c r="S498" s="143"/>
      <c r="T498" s="375"/>
      <c r="U498" s="209"/>
      <c r="V498" s="209"/>
      <c r="W498" s="209"/>
    </row>
    <row r="499" spans="1:23" s="20" customFormat="1" ht="12.75">
      <c r="A499" s="7" t="s">
        <v>410</v>
      </c>
      <c r="B499" s="7"/>
      <c r="C499" s="7"/>
      <c r="D499" s="7"/>
      <c r="E499" s="7"/>
      <c r="F499" s="7"/>
      <c r="G499" s="7"/>
      <c r="H499" s="7"/>
      <c r="I499" s="7"/>
      <c r="J499" s="127" t="s">
        <v>294</v>
      </c>
      <c r="K499" s="127" t="s">
        <v>265</v>
      </c>
      <c r="L499" s="127"/>
      <c r="M499" s="16"/>
      <c r="N499" s="16"/>
      <c r="O499" s="16"/>
      <c r="P499" s="16"/>
      <c r="Q499" s="152"/>
      <c r="R499" s="254"/>
      <c r="S499" s="151"/>
      <c r="T499" s="388"/>
      <c r="U499" s="153"/>
      <c r="V499" s="153"/>
      <c r="W499" s="153"/>
    </row>
    <row r="500" spans="1:23" s="20" customFormat="1" ht="12.75">
      <c r="A500" s="8" t="s">
        <v>454</v>
      </c>
      <c r="B500" s="8"/>
      <c r="C500" s="8"/>
      <c r="D500" s="8"/>
      <c r="E500" s="8"/>
      <c r="F500" s="8"/>
      <c r="G500" s="8"/>
      <c r="H500" s="8"/>
      <c r="I500" s="8">
        <v>760</v>
      </c>
      <c r="J500" s="8" t="s">
        <v>134</v>
      </c>
      <c r="K500" s="8" t="s">
        <v>266</v>
      </c>
      <c r="L500" s="8"/>
      <c r="M500" s="17"/>
      <c r="N500" s="17"/>
      <c r="O500" s="17"/>
      <c r="P500" s="17"/>
      <c r="Q500" s="146"/>
      <c r="R500" s="252"/>
      <c r="S500" s="146"/>
      <c r="T500" s="381"/>
      <c r="U500" s="147"/>
      <c r="V500" s="147"/>
      <c r="W500" s="147"/>
    </row>
    <row r="501" spans="1:23" ht="12.75">
      <c r="A501" s="20" t="s">
        <v>454</v>
      </c>
      <c r="I501" s="1">
        <v>760</v>
      </c>
      <c r="J501" s="68">
        <v>3</v>
      </c>
      <c r="K501" s="68" t="s">
        <v>7</v>
      </c>
      <c r="L501" s="68"/>
      <c r="M501" s="82">
        <f aca="true" t="shared" si="201" ref="M501:S501">M502</f>
        <v>39772</v>
      </c>
      <c r="N501" s="81">
        <f t="shared" si="201"/>
        <v>35734</v>
      </c>
      <c r="O501" s="81">
        <f t="shared" si="201"/>
        <v>40000</v>
      </c>
      <c r="P501" s="81">
        <f t="shared" si="201"/>
        <v>27000</v>
      </c>
      <c r="Q501" s="130">
        <f t="shared" si="201"/>
        <v>52000</v>
      </c>
      <c r="R501" s="105">
        <f t="shared" si="201"/>
        <v>34000</v>
      </c>
      <c r="S501" s="131">
        <f t="shared" si="201"/>
        <v>9100</v>
      </c>
      <c r="T501" s="393">
        <f aca="true" t="shared" si="202" ref="T501:T508">S501/R501</f>
        <v>0.2676470588235294</v>
      </c>
      <c r="U501" s="132">
        <v>0</v>
      </c>
      <c r="V501" s="132">
        <f aca="true" t="shared" si="203" ref="V501:W505">Q501/P501</f>
        <v>1.9259259259259258</v>
      </c>
      <c r="W501" s="132">
        <f t="shared" si="203"/>
        <v>0.6538461538461539</v>
      </c>
    </row>
    <row r="502" spans="1:23" ht="12.75">
      <c r="A502" s="20" t="s">
        <v>454</v>
      </c>
      <c r="I502" s="1">
        <v>760</v>
      </c>
      <c r="J502" s="24">
        <v>32</v>
      </c>
      <c r="K502" s="31" t="s">
        <v>38</v>
      </c>
      <c r="L502" s="30"/>
      <c r="M502" s="25">
        <f>M503+M504</f>
        <v>39772</v>
      </c>
      <c r="N502" s="29">
        <f aca="true" t="shared" si="204" ref="N502:S502">N503+N504+N505</f>
        <v>35734</v>
      </c>
      <c r="O502" s="29">
        <f t="shared" si="204"/>
        <v>40000</v>
      </c>
      <c r="P502" s="29">
        <f t="shared" si="204"/>
        <v>27000</v>
      </c>
      <c r="Q502" s="134">
        <f t="shared" si="204"/>
        <v>52000</v>
      </c>
      <c r="R502" s="105">
        <f t="shared" si="204"/>
        <v>34000</v>
      </c>
      <c r="S502" s="133">
        <f t="shared" si="204"/>
        <v>9100</v>
      </c>
      <c r="T502" s="394">
        <f t="shared" si="202"/>
        <v>0.2676470588235294</v>
      </c>
      <c r="U502" s="132">
        <v>0</v>
      </c>
      <c r="V502" s="132">
        <f t="shared" si="203"/>
        <v>1.9259259259259258</v>
      </c>
      <c r="W502" s="132">
        <f t="shared" si="203"/>
        <v>0.6538461538461539</v>
      </c>
    </row>
    <row r="503" spans="1:23" ht="12.75">
      <c r="A503" s="20" t="s">
        <v>454</v>
      </c>
      <c r="C503" s="1">
        <v>2</v>
      </c>
      <c r="D503" s="1">
        <v>3</v>
      </c>
      <c r="E503" s="1">
        <v>4</v>
      </c>
      <c r="I503" s="1">
        <v>760</v>
      </c>
      <c r="J503" s="24">
        <v>3234</v>
      </c>
      <c r="K503" s="24" t="s">
        <v>267</v>
      </c>
      <c r="L503" s="24"/>
      <c r="M503" s="25">
        <v>39040</v>
      </c>
      <c r="N503" s="29">
        <v>19680</v>
      </c>
      <c r="O503" s="29">
        <v>30000</v>
      </c>
      <c r="P503" s="29">
        <v>20000</v>
      </c>
      <c r="Q503" s="134">
        <v>40000</v>
      </c>
      <c r="R503" s="105">
        <v>25000</v>
      </c>
      <c r="S503" s="133">
        <v>0</v>
      </c>
      <c r="T503" s="394">
        <f t="shared" si="202"/>
        <v>0</v>
      </c>
      <c r="U503" s="132">
        <v>0</v>
      </c>
      <c r="V503" s="132">
        <f t="shared" si="203"/>
        <v>2</v>
      </c>
      <c r="W503" s="132">
        <f t="shared" si="203"/>
        <v>0.625</v>
      </c>
    </row>
    <row r="504" spans="1:23" ht="12.75">
      <c r="A504" s="20" t="s">
        <v>454</v>
      </c>
      <c r="C504" s="1">
        <v>2</v>
      </c>
      <c r="D504" s="1">
        <v>3</v>
      </c>
      <c r="E504" s="1">
        <v>4</v>
      </c>
      <c r="I504" s="1">
        <v>760</v>
      </c>
      <c r="J504" s="24">
        <v>3236</v>
      </c>
      <c r="K504" s="24" t="s">
        <v>268</v>
      </c>
      <c r="L504" s="24"/>
      <c r="M504" s="25">
        <v>732</v>
      </c>
      <c r="N504" s="29">
        <v>12684</v>
      </c>
      <c r="O504" s="29">
        <v>8000</v>
      </c>
      <c r="P504" s="29">
        <v>3000</v>
      </c>
      <c r="Q504" s="134">
        <v>10000</v>
      </c>
      <c r="R504" s="105">
        <v>5000</v>
      </c>
      <c r="S504" s="133">
        <v>9100</v>
      </c>
      <c r="T504" s="394">
        <f t="shared" si="202"/>
        <v>1.82</v>
      </c>
      <c r="U504" s="132">
        <v>0</v>
      </c>
      <c r="V504" s="132">
        <f t="shared" si="203"/>
        <v>3.3333333333333335</v>
      </c>
      <c r="W504" s="132">
        <f t="shared" si="203"/>
        <v>0.5</v>
      </c>
    </row>
    <row r="505" spans="1:23" ht="13.5" thickBot="1">
      <c r="A505" s="20" t="s">
        <v>454</v>
      </c>
      <c r="C505" s="1">
        <v>2</v>
      </c>
      <c r="D505" s="1">
        <v>3</v>
      </c>
      <c r="E505" s="1">
        <v>4</v>
      </c>
      <c r="I505" s="1">
        <v>760</v>
      </c>
      <c r="J505" s="24">
        <v>3237</v>
      </c>
      <c r="K505" s="24" t="s">
        <v>269</v>
      </c>
      <c r="L505" s="24"/>
      <c r="M505" s="25">
        <v>0</v>
      </c>
      <c r="N505" s="29">
        <v>3370</v>
      </c>
      <c r="O505" s="29">
        <v>2000</v>
      </c>
      <c r="P505" s="29">
        <v>4000</v>
      </c>
      <c r="Q505" s="134">
        <v>2000</v>
      </c>
      <c r="R505" s="105">
        <v>4000</v>
      </c>
      <c r="S505" s="133">
        <v>0</v>
      </c>
      <c r="T505" s="394">
        <f t="shared" si="202"/>
        <v>0</v>
      </c>
      <c r="U505" s="132">
        <v>0</v>
      </c>
      <c r="V505" s="132">
        <f t="shared" si="203"/>
        <v>0.5</v>
      </c>
      <c r="W505" s="132">
        <f t="shared" si="203"/>
        <v>2</v>
      </c>
    </row>
    <row r="506" spans="1:23" ht="13.5" thickBot="1">
      <c r="A506" s="15"/>
      <c r="J506" s="182"/>
      <c r="K506" s="182" t="s">
        <v>318</v>
      </c>
      <c r="L506" s="182"/>
      <c r="M506" s="183">
        <f aca="true" t="shared" si="205" ref="M506:R506">M501</f>
        <v>39772</v>
      </c>
      <c r="N506" s="183">
        <f>N501</f>
        <v>35734</v>
      </c>
      <c r="O506" s="183">
        <f t="shared" si="205"/>
        <v>40000</v>
      </c>
      <c r="P506" s="183">
        <f t="shared" si="205"/>
        <v>27000</v>
      </c>
      <c r="Q506" s="184">
        <f>Q501</f>
        <v>52000</v>
      </c>
      <c r="R506" s="263">
        <f t="shared" si="205"/>
        <v>34000</v>
      </c>
      <c r="S506" s="184">
        <f>S501</f>
        <v>9100</v>
      </c>
      <c r="T506" s="396">
        <f t="shared" si="202"/>
        <v>0.2676470588235294</v>
      </c>
      <c r="U506" s="185"/>
      <c r="V506" s="185"/>
      <c r="W506" s="185"/>
    </row>
    <row r="507" spans="10:23" ht="13.5" thickBot="1">
      <c r="J507" s="158"/>
      <c r="K507" s="158" t="s">
        <v>331</v>
      </c>
      <c r="L507" s="158"/>
      <c r="M507" s="159">
        <f aca="true" t="shared" si="206" ref="M507:S507">M469+M475+M482+M488+M497+M506</f>
        <v>615981</v>
      </c>
      <c r="N507" s="159">
        <f t="shared" si="206"/>
        <v>732559</v>
      </c>
      <c r="O507" s="159">
        <f t="shared" si="206"/>
        <v>701500</v>
      </c>
      <c r="P507" s="159">
        <f t="shared" si="206"/>
        <v>902810</v>
      </c>
      <c r="Q507" s="160">
        <f t="shared" si="206"/>
        <v>807000</v>
      </c>
      <c r="R507" s="256">
        <f t="shared" si="206"/>
        <v>954460</v>
      </c>
      <c r="S507" s="160">
        <f t="shared" si="206"/>
        <v>167760</v>
      </c>
      <c r="T507" s="401">
        <f t="shared" si="202"/>
        <v>0.17576430651886932</v>
      </c>
      <c r="U507" s="161"/>
      <c r="V507" s="161"/>
      <c r="W507" s="161"/>
    </row>
    <row r="508" spans="10:23" ht="13.5" thickTop="1">
      <c r="J508" s="50"/>
      <c r="K508" s="162" t="s">
        <v>332</v>
      </c>
      <c r="L508" s="50"/>
      <c r="M508" s="163">
        <f aca="true" t="shared" si="207" ref="M508:S508">M403+M436+M450+M460+M507</f>
        <v>913677</v>
      </c>
      <c r="N508" s="163">
        <f t="shared" si="207"/>
        <v>919650</v>
      </c>
      <c r="O508" s="163">
        <f t="shared" si="207"/>
        <v>891600</v>
      </c>
      <c r="P508" s="163">
        <f t="shared" si="207"/>
        <v>1069139</v>
      </c>
      <c r="Q508" s="164">
        <f t="shared" si="207"/>
        <v>1055600</v>
      </c>
      <c r="R508" s="257">
        <f t="shared" si="207"/>
        <v>1135960</v>
      </c>
      <c r="S508" s="164">
        <f t="shared" si="207"/>
        <v>226351</v>
      </c>
      <c r="T508" s="407">
        <f t="shared" si="202"/>
        <v>0.19925965703017712</v>
      </c>
      <c r="U508" s="165"/>
      <c r="V508" s="165"/>
      <c r="W508" s="165"/>
    </row>
    <row r="509" spans="10:23" ht="12.75">
      <c r="J509" s="32"/>
      <c r="K509" s="32"/>
      <c r="L509" s="32"/>
      <c r="M509" s="33"/>
      <c r="N509" s="95"/>
      <c r="O509" s="33"/>
      <c r="P509" s="36"/>
      <c r="Q509" s="208"/>
      <c r="R509" s="264"/>
      <c r="S509" s="143"/>
      <c r="T509" s="375"/>
      <c r="U509" s="209"/>
      <c r="V509" s="209"/>
      <c r="W509" s="209"/>
    </row>
    <row r="510" spans="1:23" ht="12.75">
      <c r="A510" s="20"/>
      <c r="B510" s="20"/>
      <c r="C510" s="20"/>
      <c r="D510" s="20"/>
      <c r="E510" s="20"/>
      <c r="F510" s="20"/>
      <c r="G510" s="20"/>
      <c r="H510" s="20"/>
      <c r="I510" s="20"/>
      <c r="J510" s="124" t="s">
        <v>295</v>
      </c>
      <c r="K510" s="124" t="s">
        <v>345</v>
      </c>
      <c r="L510" s="124"/>
      <c r="M510" s="22"/>
      <c r="N510" s="233"/>
      <c r="O510" s="22"/>
      <c r="P510" s="22"/>
      <c r="Q510" s="168"/>
      <c r="R510" s="259"/>
      <c r="S510" s="169"/>
      <c r="T510" s="408"/>
      <c r="U510" s="170"/>
      <c r="V510" s="170"/>
      <c r="W510" s="170"/>
    </row>
    <row r="511" spans="1:23" ht="12.75">
      <c r="A511" s="20"/>
      <c r="B511" s="20"/>
      <c r="C511" s="20"/>
      <c r="D511" s="20"/>
      <c r="E511" s="20"/>
      <c r="F511" s="20"/>
      <c r="G511" s="20"/>
      <c r="H511" s="20"/>
      <c r="I511" s="20"/>
      <c r="J511" s="125" t="s">
        <v>296</v>
      </c>
      <c r="K511" s="9" t="s">
        <v>346</v>
      </c>
      <c r="L511" s="9"/>
      <c r="M511" s="18"/>
      <c r="N511" s="214"/>
      <c r="O511" s="18"/>
      <c r="P511" s="18"/>
      <c r="Q511" s="171"/>
      <c r="R511" s="260"/>
      <c r="S511" s="172"/>
      <c r="T511" s="402"/>
      <c r="U511" s="173"/>
      <c r="V511" s="173"/>
      <c r="W511" s="173"/>
    </row>
    <row r="512" spans="1:23" ht="12.75">
      <c r="A512" s="20"/>
      <c r="B512" s="20"/>
      <c r="C512" s="20"/>
      <c r="D512" s="20"/>
      <c r="E512" s="20"/>
      <c r="F512" s="20"/>
      <c r="G512" s="20"/>
      <c r="H512" s="20"/>
      <c r="I512" s="20">
        <v>600</v>
      </c>
      <c r="J512" s="20" t="s">
        <v>252</v>
      </c>
      <c r="K512" s="1" t="s">
        <v>116</v>
      </c>
      <c r="L512" s="20"/>
      <c r="M512" s="21"/>
      <c r="N512" s="211"/>
      <c r="O512" s="21"/>
      <c r="P512" s="21"/>
      <c r="Q512" s="166"/>
      <c r="R512" s="261"/>
      <c r="S512" s="174"/>
      <c r="T512" s="373"/>
      <c r="U512" s="175"/>
      <c r="V512" s="175"/>
      <c r="W512" s="175"/>
    </row>
    <row r="513" spans="1:23" ht="12.75">
      <c r="A513" s="7" t="s">
        <v>411</v>
      </c>
      <c r="B513" s="7"/>
      <c r="C513" s="7"/>
      <c r="D513" s="7"/>
      <c r="E513" s="7"/>
      <c r="F513" s="7"/>
      <c r="G513" s="7"/>
      <c r="H513" s="7"/>
      <c r="I513" s="7"/>
      <c r="J513" s="127" t="s">
        <v>297</v>
      </c>
      <c r="K513" s="127" t="s">
        <v>347</v>
      </c>
      <c r="L513" s="127"/>
      <c r="M513" s="16"/>
      <c r="N513" s="215"/>
      <c r="O513" s="16"/>
      <c r="P513" s="16"/>
      <c r="Q513" s="152"/>
      <c r="R513" s="254"/>
      <c r="S513" s="151"/>
      <c r="T513" s="388"/>
      <c r="U513" s="153"/>
      <c r="V513" s="153"/>
      <c r="W513" s="153"/>
    </row>
    <row r="514" spans="1:23" ht="12.75">
      <c r="A514" s="8" t="s">
        <v>455</v>
      </c>
      <c r="B514" s="8"/>
      <c r="C514" s="8"/>
      <c r="D514" s="8"/>
      <c r="E514" s="8"/>
      <c r="F514" s="8"/>
      <c r="G514" s="8"/>
      <c r="H514" s="8"/>
      <c r="I514" s="8">
        <v>660</v>
      </c>
      <c r="J514" s="8" t="s">
        <v>136</v>
      </c>
      <c r="K514" s="8" t="s">
        <v>258</v>
      </c>
      <c r="L514" s="8"/>
      <c r="M514" s="17"/>
      <c r="N514" s="210"/>
      <c r="O514" s="17"/>
      <c r="P514" s="17"/>
      <c r="Q514" s="146"/>
      <c r="R514" s="252"/>
      <c r="S514" s="145"/>
      <c r="T514" s="386"/>
      <c r="U514" s="147"/>
      <c r="V514" s="147"/>
      <c r="W514" s="147"/>
    </row>
    <row r="515" spans="1:23" s="20" customFormat="1" ht="12.75">
      <c r="A515" s="20" t="s">
        <v>455</v>
      </c>
      <c r="I515" s="20">
        <v>660</v>
      </c>
      <c r="J515" s="108">
        <v>3</v>
      </c>
      <c r="K515" s="108" t="s">
        <v>7</v>
      </c>
      <c r="L515" s="108"/>
      <c r="M515" s="81">
        <f aca="true" t="shared" si="208" ref="M515:R515">M516+M523</f>
        <v>327753</v>
      </c>
      <c r="N515" s="81">
        <f>N516+N523</f>
        <v>197206</v>
      </c>
      <c r="O515" s="81">
        <f t="shared" si="208"/>
        <v>265000</v>
      </c>
      <c r="P515" s="81">
        <f t="shared" si="208"/>
        <v>330984</v>
      </c>
      <c r="Q515" s="133">
        <f>Q516+Q523</f>
        <v>0</v>
      </c>
      <c r="R515" s="105">
        <f t="shared" si="208"/>
        <v>290700</v>
      </c>
      <c r="S515" s="133">
        <f>S516+S523</f>
        <v>178310</v>
      </c>
      <c r="T515" s="394">
        <f>S515/R515</f>
        <v>0.6133814929480564</v>
      </c>
      <c r="U515" s="132">
        <v>0</v>
      </c>
      <c r="V515" s="132">
        <v>0</v>
      </c>
      <c r="W515" s="132">
        <v>0</v>
      </c>
    </row>
    <row r="516" spans="1:23" s="20" customFormat="1" ht="12.75">
      <c r="A516" s="20" t="s">
        <v>455</v>
      </c>
      <c r="I516" s="20">
        <v>660</v>
      </c>
      <c r="J516" s="28">
        <v>31</v>
      </c>
      <c r="K516" s="28" t="s">
        <v>34</v>
      </c>
      <c r="L516" s="28"/>
      <c r="M516" s="29">
        <f aca="true" t="shared" si="209" ref="M516:S516">M517</f>
        <v>246498</v>
      </c>
      <c r="N516" s="29">
        <f t="shared" si="209"/>
        <v>107038</v>
      </c>
      <c r="O516" s="29">
        <f t="shared" si="209"/>
        <v>168500</v>
      </c>
      <c r="P516" s="29">
        <f t="shared" si="209"/>
        <v>191200</v>
      </c>
      <c r="Q516" s="133">
        <f t="shared" si="209"/>
        <v>0</v>
      </c>
      <c r="R516" s="105">
        <f t="shared" si="209"/>
        <v>190200</v>
      </c>
      <c r="S516" s="133">
        <f t="shared" si="209"/>
        <v>98320</v>
      </c>
      <c r="T516" s="394">
        <f>S516/R516</f>
        <v>0.5169295478443744</v>
      </c>
      <c r="U516" s="132">
        <v>0</v>
      </c>
      <c r="V516" s="132">
        <v>0</v>
      </c>
      <c r="W516" s="132">
        <v>0</v>
      </c>
    </row>
    <row r="517" spans="1:23" s="20" customFormat="1" ht="12.75">
      <c r="A517" s="20" t="s">
        <v>455</v>
      </c>
      <c r="I517" s="20">
        <v>660</v>
      </c>
      <c r="J517" s="69">
        <v>311</v>
      </c>
      <c r="K517" s="70" t="s">
        <v>220</v>
      </c>
      <c r="L517" s="71"/>
      <c r="M517" s="29">
        <f>M518+M520+M521+M522</f>
        <v>246498</v>
      </c>
      <c r="N517" s="29">
        <f>N518+N520+N521+N522</f>
        <v>107038</v>
      </c>
      <c r="O517" s="29">
        <f>O518+O520+O521+O522</f>
        <v>168500</v>
      </c>
      <c r="P517" s="29">
        <f>P518+P520+P521+P522+P519</f>
        <v>191200</v>
      </c>
      <c r="Q517" s="133">
        <f>Q518+Q520+Q521+Q522</f>
        <v>0</v>
      </c>
      <c r="R517" s="105">
        <f>R518+R520+R521+R522</f>
        <v>190200</v>
      </c>
      <c r="S517" s="133">
        <f>S518+S520+S521+S522+S519</f>
        <v>98320</v>
      </c>
      <c r="T517" s="394">
        <f aca="true" t="shared" si="210" ref="T517:T535">S517/R517</f>
        <v>0.5169295478443744</v>
      </c>
      <c r="U517" s="132">
        <v>0</v>
      </c>
      <c r="V517" s="132">
        <v>0</v>
      </c>
      <c r="W517" s="132">
        <v>0</v>
      </c>
    </row>
    <row r="518" spans="1:23" s="20" customFormat="1" ht="12.75">
      <c r="A518" s="20" t="s">
        <v>455</v>
      </c>
      <c r="B518" s="20">
        <v>1</v>
      </c>
      <c r="E518" s="20">
        <v>4</v>
      </c>
      <c r="I518" s="20">
        <v>660</v>
      </c>
      <c r="J518" s="28">
        <v>3111</v>
      </c>
      <c r="K518" s="28" t="s">
        <v>212</v>
      </c>
      <c r="L518" s="28"/>
      <c r="M518" s="29">
        <v>201281</v>
      </c>
      <c r="N518" s="29">
        <v>86431</v>
      </c>
      <c r="O518" s="29">
        <v>135000</v>
      </c>
      <c r="P518" s="29">
        <v>154000</v>
      </c>
      <c r="Q518" s="133">
        <v>0</v>
      </c>
      <c r="R518" s="105">
        <v>154000</v>
      </c>
      <c r="S518" s="133">
        <v>81986</v>
      </c>
      <c r="T518" s="394">
        <f t="shared" si="210"/>
        <v>0.5323766233766234</v>
      </c>
      <c r="U518" s="132">
        <v>0</v>
      </c>
      <c r="V518" s="132">
        <v>0</v>
      </c>
      <c r="W518" s="132">
        <v>0</v>
      </c>
    </row>
    <row r="519" spans="1:23" s="20" customFormat="1" ht="12.75">
      <c r="A519" s="20" t="s">
        <v>455</v>
      </c>
      <c r="B519" s="20">
        <v>1</v>
      </c>
      <c r="E519" s="20">
        <v>4</v>
      </c>
      <c r="I519" s="20">
        <v>660</v>
      </c>
      <c r="J519" s="28">
        <v>3113</v>
      </c>
      <c r="K519" s="28" t="s">
        <v>492</v>
      </c>
      <c r="L519" s="28"/>
      <c r="M519" s="29"/>
      <c r="N519" s="29">
        <v>0</v>
      </c>
      <c r="O519" s="29">
        <v>0</v>
      </c>
      <c r="P519" s="29">
        <v>1000</v>
      </c>
      <c r="Q519" s="133">
        <v>0</v>
      </c>
      <c r="R519" s="105">
        <v>0</v>
      </c>
      <c r="S519" s="133">
        <v>2305</v>
      </c>
      <c r="T519" s="394" t="e">
        <f t="shared" si="210"/>
        <v>#DIV/0!</v>
      </c>
      <c r="U519" s="132"/>
      <c r="V519" s="132"/>
      <c r="W519" s="132"/>
    </row>
    <row r="520" spans="1:23" s="20" customFormat="1" ht="12.75">
      <c r="A520" s="20" t="s">
        <v>455</v>
      </c>
      <c r="B520" s="20">
        <v>1</v>
      </c>
      <c r="E520" s="20">
        <v>4</v>
      </c>
      <c r="I520" s="20">
        <v>660</v>
      </c>
      <c r="J520" s="28">
        <v>3121</v>
      </c>
      <c r="K520" s="28" t="s">
        <v>36</v>
      </c>
      <c r="L520" s="28"/>
      <c r="M520" s="29">
        <v>10600</v>
      </c>
      <c r="N520" s="29">
        <v>5750</v>
      </c>
      <c r="O520" s="29">
        <v>9500</v>
      </c>
      <c r="P520" s="29">
        <v>9500</v>
      </c>
      <c r="Q520" s="133">
        <v>0</v>
      </c>
      <c r="R520" s="105">
        <v>9500</v>
      </c>
      <c r="S520" s="133">
        <v>0</v>
      </c>
      <c r="T520" s="394">
        <f t="shared" si="210"/>
        <v>0</v>
      </c>
      <c r="U520" s="132">
        <v>0</v>
      </c>
      <c r="V520" s="132">
        <v>0</v>
      </c>
      <c r="W520" s="132">
        <v>0</v>
      </c>
    </row>
    <row r="521" spans="1:23" s="20" customFormat="1" ht="12.75">
      <c r="A521" s="20" t="s">
        <v>455</v>
      </c>
      <c r="B521" s="20">
        <v>1</v>
      </c>
      <c r="E521" s="20">
        <v>4</v>
      </c>
      <c r="I521" s="20">
        <v>660</v>
      </c>
      <c r="J521" s="28">
        <v>3132</v>
      </c>
      <c r="K521" s="28" t="s">
        <v>259</v>
      </c>
      <c r="L521" s="28"/>
      <c r="M521" s="29">
        <v>31195</v>
      </c>
      <c r="N521" s="29">
        <v>13388</v>
      </c>
      <c r="O521" s="29">
        <v>21000</v>
      </c>
      <c r="P521" s="29">
        <v>24000</v>
      </c>
      <c r="Q521" s="133">
        <v>0</v>
      </c>
      <c r="R521" s="105">
        <v>24000</v>
      </c>
      <c r="S521" s="133">
        <v>12596</v>
      </c>
      <c r="T521" s="394">
        <f t="shared" si="210"/>
        <v>0.5248333333333334</v>
      </c>
      <c r="U521" s="132">
        <v>0</v>
      </c>
      <c r="V521" s="132">
        <v>0</v>
      </c>
      <c r="W521" s="132">
        <v>0</v>
      </c>
    </row>
    <row r="522" spans="1:23" s="20" customFormat="1" ht="12.75">
      <c r="A522" s="20" t="s">
        <v>455</v>
      </c>
      <c r="B522" s="20">
        <v>1</v>
      </c>
      <c r="E522" s="20">
        <v>4</v>
      </c>
      <c r="I522" s="20">
        <v>660</v>
      </c>
      <c r="J522" s="28">
        <v>3133</v>
      </c>
      <c r="K522" s="28" t="s">
        <v>213</v>
      </c>
      <c r="L522" s="28"/>
      <c r="M522" s="29">
        <v>3422</v>
      </c>
      <c r="N522" s="29">
        <v>1469</v>
      </c>
      <c r="O522" s="29">
        <v>3000</v>
      </c>
      <c r="P522" s="29">
        <v>2700</v>
      </c>
      <c r="Q522" s="133">
        <v>0</v>
      </c>
      <c r="R522" s="105">
        <v>2700</v>
      </c>
      <c r="S522" s="133">
        <v>1433</v>
      </c>
      <c r="T522" s="394">
        <f t="shared" si="210"/>
        <v>0.5307407407407407</v>
      </c>
      <c r="U522" s="132">
        <v>0</v>
      </c>
      <c r="V522" s="132">
        <v>0</v>
      </c>
      <c r="W522" s="132">
        <v>0</v>
      </c>
    </row>
    <row r="523" spans="1:23" s="20" customFormat="1" ht="12.75">
      <c r="A523" s="20" t="s">
        <v>455</v>
      </c>
      <c r="I523" s="20">
        <v>660</v>
      </c>
      <c r="J523" s="24">
        <v>32</v>
      </c>
      <c r="K523" s="31" t="s">
        <v>38</v>
      </c>
      <c r="L523" s="30"/>
      <c r="M523" s="29">
        <f>M524</f>
        <v>81255</v>
      </c>
      <c r="N523" s="29">
        <v>90168</v>
      </c>
      <c r="O523" s="29">
        <f>O524</f>
        <v>96500</v>
      </c>
      <c r="P523" s="29">
        <f>P524</f>
        <v>139784</v>
      </c>
      <c r="Q523" s="133">
        <f>Q524</f>
        <v>0</v>
      </c>
      <c r="R523" s="105">
        <f>R524</f>
        <v>100500</v>
      </c>
      <c r="S523" s="133">
        <f>S524</f>
        <v>79990</v>
      </c>
      <c r="T523" s="394">
        <f t="shared" si="210"/>
        <v>0.7959203980099503</v>
      </c>
      <c r="U523" s="132">
        <v>0</v>
      </c>
      <c r="V523" s="132">
        <v>0</v>
      </c>
      <c r="W523" s="132">
        <v>0</v>
      </c>
    </row>
    <row r="524" spans="1:23" s="20" customFormat="1" ht="12.75">
      <c r="A524" s="20" t="s">
        <v>455</v>
      </c>
      <c r="I524" s="20">
        <v>660</v>
      </c>
      <c r="J524" s="65">
        <v>321</v>
      </c>
      <c r="K524" s="65" t="s">
        <v>39</v>
      </c>
      <c r="L524" s="65"/>
      <c r="M524" s="29">
        <f>M525+M526+M527+M529+M531+M535</f>
        <v>81255</v>
      </c>
      <c r="N524" s="29">
        <f>N525+N526+N527+N529+N531+N535+N528+N532</f>
        <v>90168</v>
      </c>
      <c r="O524" s="29">
        <f>O525+O526+O527+O529+O531+O535+O528+O532</f>
        <v>96500</v>
      </c>
      <c r="P524" s="29">
        <f>P525+P526+P527+P529+P531+P535+P528+P532+P533+P534+P530</f>
        <v>139784</v>
      </c>
      <c r="Q524" s="133">
        <f>Q525+Q526+Q527+Q529+Q531+Q535</f>
        <v>0</v>
      </c>
      <c r="R524" s="105">
        <f>R525+R526+R527+R528+R529+R530+R531+R532+R533+R534+R535</f>
        <v>100500</v>
      </c>
      <c r="S524" s="133">
        <f>S525+S526+S527+S528+S529+S530+S531+S532+S533+S534+S535</f>
        <v>79990</v>
      </c>
      <c r="T524" s="394">
        <f t="shared" si="210"/>
        <v>0.7959203980099503</v>
      </c>
      <c r="U524" s="132">
        <v>0</v>
      </c>
      <c r="V524" s="132">
        <v>0</v>
      </c>
      <c r="W524" s="132">
        <v>0</v>
      </c>
    </row>
    <row r="525" spans="1:23" s="20" customFormat="1" ht="12.75">
      <c r="A525" s="20" t="s">
        <v>455</v>
      </c>
      <c r="E525" s="20">
        <v>4</v>
      </c>
      <c r="I525" s="20">
        <v>660</v>
      </c>
      <c r="J525" s="24">
        <v>3212</v>
      </c>
      <c r="K525" s="24" t="s">
        <v>215</v>
      </c>
      <c r="L525" s="24"/>
      <c r="M525" s="29">
        <v>14780</v>
      </c>
      <c r="N525" s="29">
        <v>7054</v>
      </c>
      <c r="O525" s="29">
        <v>12000</v>
      </c>
      <c r="P525" s="29">
        <v>12000</v>
      </c>
      <c r="Q525" s="133">
        <v>0</v>
      </c>
      <c r="R525" s="105">
        <v>12000</v>
      </c>
      <c r="S525" s="133">
        <v>6042</v>
      </c>
      <c r="T525" s="394">
        <f t="shared" si="210"/>
        <v>0.5035</v>
      </c>
      <c r="U525" s="132">
        <v>0</v>
      </c>
      <c r="V525" s="132">
        <v>0</v>
      </c>
      <c r="W525" s="132">
        <v>0</v>
      </c>
    </row>
    <row r="526" spans="1:23" s="20" customFormat="1" ht="12.75">
      <c r="A526" s="20" t="s">
        <v>455</v>
      </c>
      <c r="E526" s="20">
        <v>4</v>
      </c>
      <c r="I526" s="20">
        <v>660</v>
      </c>
      <c r="J526" s="24">
        <v>3221</v>
      </c>
      <c r="K526" s="24" t="s">
        <v>298</v>
      </c>
      <c r="L526" s="24"/>
      <c r="M526" s="29">
        <v>3484</v>
      </c>
      <c r="N526" s="29">
        <v>4864</v>
      </c>
      <c r="O526" s="29">
        <v>3000</v>
      </c>
      <c r="P526" s="29">
        <v>0</v>
      </c>
      <c r="Q526" s="133">
        <v>0</v>
      </c>
      <c r="R526" s="105">
        <v>0</v>
      </c>
      <c r="S526" s="133">
        <v>0</v>
      </c>
      <c r="T526" s="394" t="e">
        <f t="shared" si="210"/>
        <v>#DIV/0!</v>
      </c>
      <c r="U526" s="132">
        <v>0</v>
      </c>
      <c r="V526" s="132">
        <v>0</v>
      </c>
      <c r="W526" s="132">
        <v>0</v>
      </c>
    </row>
    <row r="527" spans="1:23" s="20" customFormat="1" ht="12.75">
      <c r="A527" s="20" t="s">
        <v>455</v>
      </c>
      <c r="E527" s="20">
        <v>4</v>
      </c>
      <c r="I527" s="20">
        <v>660</v>
      </c>
      <c r="J527" s="24">
        <v>3223</v>
      </c>
      <c r="K527" s="24" t="s">
        <v>299</v>
      </c>
      <c r="L527" s="24"/>
      <c r="M527" s="29">
        <v>38654</v>
      </c>
      <c r="N527" s="29">
        <v>24386</v>
      </c>
      <c r="O527" s="29">
        <v>40000</v>
      </c>
      <c r="P527" s="29">
        <v>42000</v>
      </c>
      <c r="Q527" s="133">
        <v>0</v>
      </c>
      <c r="R527" s="105">
        <v>42000</v>
      </c>
      <c r="S527" s="133">
        <v>22200</v>
      </c>
      <c r="T527" s="394">
        <f t="shared" si="210"/>
        <v>0.5285714285714286</v>
      </c>
      <c r="U527" s="132">
        <v>0</v>
      </c>
      <c r="V527" s="132">
        <v>0</v>
      </c>
      <c r="W527" s="132">
        <v>0</v>
      </c>
    </row>
    <row r="528" spans="1:23" s="20" customFormat="1" ht="12.75">
      <c r="A528" s="20" t="s">
        <v>455</v>
      </c>
      <c r="I528" s="20">
        <v>660</v>
      </c>
      <c r="J528" s="24">
        <v>3223</v>
      </c>
      <c r="K528" s="31" t="s">
        <v>218</v>
      </c>
      <c r="L528" s="30"/>
      <c r="M528" s="29"/>
      <c r="N528" s="29">
        <v>285</v>
      </c>
      <c r="O528" s="29">
        <v>1500</v>
      </c>
      <c r="P528" s="29">
        <v>5500</v>
      </c>
      <c r="Q528" s="133">
        <v>0</v>
      </c>
      <c r="R528" s="105">
        <v>5000</v>
      </c>
      <c r="S528" s="133">
        <v>750</v>
      </c>
      <c r="T528" s="394">
        <f t="shared" si="210"/>
        <v>0.15</v>
      </c>
      <c r="U528" s="132"/>
      <c r="V528" s="132"/>
      <c r="W528" s="132"/>
    </row>
    <row r="529" spans="1:23" s="20" customFormat="1" ht="12.75">
      <c r="A529" s="20" t="s">
        <v>455</v>
      </c>
      <c r="E529" s="20">
        <v>4</v>
      </c>
      <c r="I529" s="20">
        <v>660</v>
      </c>
      <c r="J529" s="24">
        <v>3225</v>
      </c>
      <c r="K529" s="24" t="s">
        <v>219</v>
      </c>
      <c r="L529" s="24"/>
      <c r="M529" s="29">
        <v>0</v>
      </c>
      <c r="N529" s="29">
        <v>2928</v>
      </c>
      <c r="O529" s="29">
        <v>10000</v>
      </c>
      <c r="P529" s="29">
        <v>2000</v>
      </c>
      <c r="Q529" s="134">
        <v>0</v>
      </c>
      <c r="R529" s="105">
        <v>5000</v>
      </c>
      <c r="S529" s="133">
        <v>17964</v>
      </c>
      <c r="T529" s="394">
        <f t="shared" si="210"/>
        <v>3.5928</v>
      </c>
      <c r="U529" s="132">
        <v>0</v>
      </c>
      <c r="V529" s="132">
        <v>0</v>
      </c>
      <c r="W529" s="132">
        <v>0</v>
      </c>
    </row>
    <row r="530" spans="1:23" s="20" customFormat="1" ht="12.75">
      <c r="A530" s="20" t="s">
        <v>455</v>
      </c>
      <c r="I530" s="20">
        <v>660</v>
      </c>
      <c r="J530" s="24">
        <v>3227</v>
      </c>
      <c r="K530" s="24" t="s">
        <v>298</v>
      </c>
      <c r="L530" s="24"/>
      <c r="M530" s="29"/>
      <c r="N530" s="29">
        <v>0</v>
      </c>
      <c r="O530" s="29">
        <v>0</v>
      </c>
      <c r="P530" s="29">
        <v>4500</v>
      </c>
      <c r="Q530" s="134">
        <v>0</v>
      </c>
      <c r="R530" s="105">
        <v>4500</v>
      </c>
      <c r="S530" s="133">
        <v>4854</v>
      </c>
      <c r="T530" s="394">
        <f t="shared" si="210"/>
        <v>1.0786666666666667</v>
      </c>
      <c r="U530" s="132"/>
      <c r="V530" s="132"/>
      <c r="W530" s="132"/>
    </row>
    <row r="531" spans="1:23" s="20" customFormat="1" ht="12.75">
      <c r="A531" s="20" t="s">
        <v>455</v>
      </c>
      <c r="C531" s="20">
        <v>2</v>
      </c>
      <c r="D531" s="20">
        <v>3</v>
      </c>
      <c r="E531" s="20">
        <v>4</v>
      </c>
      <c r="I531" s="20">
        <v>660</v>
      </c>
      <c r="J531" s="24">
        <v>3232</v>
      </c>
      <c r="K531" s="24" t="s">
        <v>300</v>
      </c>
      <c r="L531" s="24"/>
      <c r="M531" s="29">
        <v>6346</v>
      </c>
      <c r="N531" s="29">
        <v>32972</v>
      </c>
      <c r="O531" s="29">
        <v>10000</v>
      </c>
      <c r="P531" s="29">
        <v>50000</v>
      </c>
      <c r="Q531" s="133">
        <v>0</v>
      </c>
      <c r="R531" s="105">
        <v>10000</v>
      </c>
      <c r="S531" s="133">
        <v>12712</v>
      </c>
      <c r="T531" s="394">
        <f t="shared" si="210"/>
        <v>1.2712</v>
      </c>
      <c r="U531" s="132">
        <v>0</v>
      </c>
      <c r="V531" s="132">
        <v>0</v>
      </c>
      <c r="W531" s="132">
        <v>0</v>
      </c>
    </row>
    <row r="532" spans="1:23" s="20" customFormat="1" ht="12.75">
      <c r="A532" s="20" t="s">
        <v>455</v>
      </c>
      <c r="C532" s="20">
        <v>2</v>
      </c>
      <c r="D532" s="20">
        <v>3</v>
      </c>
      <c r="E532" s="20">
        <v>4</v>
      </c>
      <c r="I532" s="20">
        <v>660</v>
      </c>
      <c r="J532" s="24">
        <v>3232</v>
      </c>
      <c r="K532" s="24" t="s">
        <v>376</v>
      </c>
      <c r="L532" s="24"/>
      <c r="M532" s="29"/>
      <c r="N532" s="29">
        <v>1928</v>
      </c>
      <c r="O532" s="29">
        <v>2000</v>
      </c>
      <c r="P532" s="29">
        <v>1000</v>
      </c>
      <c r="Q532" s="133">
        <v>0</v>
      </c>
      <c r="R532" s="105">
        <v>1000</v>
      </c>
      <c r="S532" s="133">
        <v>0</v>
      </c>
      <c r="T532" s="394">
        <f t="shared" si="210"/>
        <v>0</v>
      </c>
      <c r="U532" s="132"/>
      <c r="V532" s="132"/>
      <c r="W532" s="132"/>
    </row>
    <row r="533" spans="1:23" s="20" customFormat="1" ht="12.75">
      <c r="A533" s="20" t="s">
        <v>455</v>
      </c>
      <c r="C533" s="20">
        <v>2</v>
      </c>
      <c r="I533" s="20">
        <v>660</v>
      </c>
      <c r="J533" s="24">
        <v>3236</v>
      </c>
      <c r="K533" s="24" t="s">
        <v>507</v>
      </c>
      <c r="L533" s="24"/>
      <c r="M533" s="29"/>
      <c r="N533" s="29">
        <v>0</v>
      </c>
      <c r="O533" s="29">
        <v>0</v>
      </c>
      <c r="P533" s="29">
        <v>660</v>
      </c>
      <c r="Q533" s="133">
        <v>0</v>
      </c>
      <c r="R533" s="105">
        <v>0</v>
      </c>
      <c r="S533" s="133">
        <v>0</v>
      </c>
      <c r="T533" s="394" t="e">
        <f t="shared" si="210"/>
        <v>#DIV/0!</v>
      </c>
      <c r="U533" s="132"/>
      <c r="V533" s="132"/>
      <c r="W533" s="132"/>
    </row>
    <row r="534" spans="1:23" s="20" customFormat="1" ht="12.75">
      <c r="A534" s="20" t="s">
        <v>455</v>
      </c>
      <c r="C534" s="20">
        <v>2</v>
      </c>
      <c r="I534" s="20">
        <v>660</v>
      </c>
      <c r="J534" s="24">
        <v>3236</v>
      </c>
      <c r="K534" s="24" t="s">
        <v>508</v>
      </c>
      <c r="L534" s="24"/>
      <c r="M534" s="29"/>
      <c r="N534" s="29">
        <v>0</v>
      </c>
      <c r="O534" s="29">
        <v>0</v>
      </c>
      <c r="P534" s="29">
        <v>3000</v>
      </c>
      <c r="Q534" s="133">
        <v>0</v>
      </c>
      <c r="R534" s="105">
        <v>0</v>
      </c>
      <c r="S534" s="133">
        <v>0</v>
      </c>
      <c r="T534" s="394" t="e">
        <f t="shared" si="210"/>
        <v>#DIV/0!</v>
      </c>
      <c r="U534" s="132"/>
      <c r="V534" s="132"/>
      <c r="W534" s="132"/>
    </row>
    <row r="535" spans="1:23" s="20" customFormat="1" ht="13.5" thickBot="1">
      <c r="A535" s="20" t="s">
        <v>455</v>
      </c>
      <c r="C535" s="20">
        <v>2</v>
      </c>
      <c r="D535" s="20">
        <v>3</v>
      </c>
      <c r="E535" s="20">
        <v>4</v>
      </c>
      <c r="I535" s="20">
        <v>660</v>
      </c>
      <c r="J535" s="24">
        <v>3239</v>
      </c>
      <c r="K535" s="24" t="s">
        <v>301</v>
      </c>
      <c r="L535" s="24"/>
      <c r="M535" s="29">
        <v>17991</v>
      </c>
      <c r="N535" s="29">
        <v>15751</v>
      </c>
      <c r="O535" s="29">
        <v>18000</v>
      </c>
      <c r="P535" s="29">
        <v>19124</v>
      </c>
      <c r="Q535" s="133">
        <v>0</v>
      </c>
      <c r="R535" s="105">
        <v>21000</v>
      </c>
      <c r="S535" s="133">
        <v>15468</v>
      </c>
      <c r="T535" s="394">
        <f t="shared" si="210"/>
        <v>0.7365714285714285</v>
      </c>
      <c r="U535" s="132">
        <v>0</v>
      </c>
      <c r="V535" s="132">
        <v>0</v>
      </c>
      <c r="W535" s="132">
        <v>0</v>
      </c>
    </row>
    <row r="536" spans="1:23" ht="13.5" thickBot="1">
      <c r="A536" s="15"/>
      <c r="J536" s="182"/>
      <c r="K536" s="182" t="s">
        <v>318</v>
      </c>
      <c r="L536" s="182"/>
      <c r="M536" s="183">
        <f aca="true" t="shared" si="211" ref="M536:R536">M515</f>
        <v>327753</v>
      </c>
      <c r="N536" s="183">
        <f>N515</f>
        <v>197206</v>
      </c>
      <c r="O536" s="183">
        <f t="shared" si="211"/>
        <v>265000</v>
      </c>
      <c r="P536" s="183">
        <f t="shared" si="211"/>
        <v>330984</v>
      </c>
      <c r="Q536" s="184">
        <f>Q515</f>
        <v>0</v>
      </c>
      <c r="R536" s="263">
        <f t="shared" si="211"/>
        <v>290700</v>
      </c>
      <c r="S536" s="184">
        <f>S515</f>
        <v>178310</v>
      </c>
      <c r="T536" s="396">
        <f>S536/R536</f>
        <v>0.6133814929480564</v>
      </c>
      <c r="U536" s="185"/>
      <c r="V536" s="185"/>
      <c r="W536" s="185"/>
    </row>
    <row r="537" spans="10:23" ht="13.5" thickBot="1">
      <c r="J537" s="158"/>
      <c r="K537" s="158" t="s">
        <v>333</v>
      </c>
      <c r="L537" s="158"/>
      <c r="M537" s="159">
        <f>M536</f>
        <v>327753</v>
      </c>
      <c r="N537" s="159">
        <f aca="true" t="shared" si="212" ref="N537:P538">N536</f>
        <v>197206</v>
      </c>
      <c r="O537" s="159">
        <f t="shared" si="212"/>
        <v>265000</v>
      </c>
      <c r="P537" s="159">
        <f t="shared" si="212"/>
        <v>330984</v>
      </c>
      <c r="Q537" s="160">
        <f aca="true" t="shared" si="213" ref="Q537:S538">Q536</f>
        <v>0</v>
      </c>
      <c r="R537" s="256">
        <f t="shared" si="213"/>
        <v>290700</v>
      </c>
      <c r="S537" s="160">
        <f t="shared" si="213"/>
        <v>178310</v>
      </c>
      <c r="T537" s="401">
        <f>S537/R537</f>
        <v>0.6133814929480564</v>
      </c>
      <c r="U537" s="161"/>
      <c r="V537" s="161"/>
      <c r="W537" s="161"/>
    </row>
    <row r="538" spans="10:23" ht="14.25" thickBot="1" thickTop="1">
      <c r="J538" s="53"/>
      <c r="K538" s="234" t="s">
        <v>334</v>
      </c>
      <c r="L538" s="53"/>
      <c r="M538" s="235">
        <f>M537</f>
        <v>327753</v>
      </c>
      <c r="N538" s="235">
        <f t="shared" si="212"/>
        <v>197206</v>
      </c>
      <c r="O538" s="235">
        <f t="shared" si="212"/>
        <v>265000</v>
      </c>
      <c r="P538" s="235">
        <f t="shared" si="212"/>
        <v>330984</v>
      </c>
      <c r="Q538" s="236">
        <f t="shared" si="213"/>
        <v>0</v>
      </c>
      <c r="R538" s="273">
        <f t="shared" si="213"/>
        <v>290700</v>
      </c>
      <c r="S538" s="236">
        <f t="shared" si="213"/>
        <v>178310</v>
      </c>
      <c r="T538" s="410">
        <f>S538/R538</f>
        <v>0.6133814929480564</v>
      </c>
      <c r="U538" s="237"/>
      <c r="V538" s="237"/>
      <c r="W538" s="237"/>
    </row>
    <row r="539" spans="10:23" ht="21.75" customHeight="1" thickBot="1" thickTop="1">
      <c r="J539" s="54"/>
      <c r="K539" s="238" t="s">
        <v>335</v>
      </c>
      <c r="L539" s="55"/>
      <c r="M539" s="239">
        <f>M538+M508+M374+M57</f>
        <v>5001260</v>
      </c>
      <c r="N539" s="239">
        <f aca="true" t="shared" si="214" ref="N539:S539">N57+N374+N508+N538</f>
        <v>5408368</v>
      </c>
      <c r="O539" s="239">
        <f t="shared" si="214"/>
        <v>8121548</v>
      </c>
      <c r="P539" s="239">
        <f t="shared" si="214"/>
        <v>6741048</v>
      </c>
      <c r="Q539" s="240">
        <f t="shared" si="214"/>
        <v>8185842</v>
      </c>
      <c r="R539" s="274">
        <f t="shared" si="214"/>
        <v>5504110</v>
      </c>
      <c r="S539" s="240">
        <f t="shared" si="214"/>
        <v>2328475.49</v>
      </c>
      <c r="T539" s="411">
        <f>S539/R539</f>
        <v>0.4230430514651779</v>
      </c>
      <c r="U539" s="54"/>
      <c r="V539" s="54"/>
      <c r="W539" s="54"/>
    </row>
    <row r="540" spans="13:14" ht="13.5" thickTop="1">
      <c r="M540" s="15"/>
      <c r="N540" s="15"/>
    </row>
    <row r="541" spans="13:23" s="309" customFormat="1" ht="9.75">
      <c r="M541" s="310" t="s">
        <v>2</v>
      </c>
      <c r="N541" s="310" t="s">
        <v>2</v>
      </c>
      <c r="O541" s="311" t="s">
        <v>3</v>
      </c>
      <c r="P541" s="312" t="s">
        <v>470</v>
      </c>
      <c r="Q541" s="311" t="s">
        <v>4</v>
      </c>
      <c r="R541" s="312" t="s">
        <v>3</v>
      </c>
      <c r="S541" s="311" t="s">
        <v>562</v>
      </c>
      <c r="T541" s="412" t="s">
        <v>77</v>
      </c>
      <c r="U541" s="311" t="s">
        <v>77</v>
      </c>
      <c r="V541" s="311" t="s">
        <v>77</v>
      </c>
      <c r="W541" s="311" t="s">
        <v>77</v>
      </c>
    </row>
    <row r="542" spans="13:23" s="309" customFormat="1" ht="9.75">
      <c r="M542" s="313" t="s">
        <v>350</v>
      </c>
      <c r="N542" s="313" t="s">
        <v>351</v>
      </c>
      <c r="O542" s="314" t="s">
        <v>352</v>
      </c>
      <c r="P542" s="315" t="s">
        <v>352</v>
      </c>
      <c r="Q542" s="316" t="s">
        <v>353</v>
      </c>
      <c r="R542" s="315" t="s">
        <v>353</v>
      </c>
      <c r="S542" s="316" t="s">
        <v>353</v>
      </c>
      <c r="T542" s="413" t="s">
        <v>563</v>
      </c>
      <c r="U542" s="317" t="s">
        <v>80</v>
      </c>
      <c r="V542" s="318" t="s">
        <v>81</v>
      </c>
      <c r="W542" s="317" t="s">
        <v>82</v>
      </c>
    </row>
    <row r="543" spans="10:23" s="309" customFormat="1" ht="9.75">
      <c r="J543" s="319"/>
      <c r="K543" s="320"/>
      <c r="L543" s="321"/>
      <c r="M543" s="322"/>
      <c r="N543" s="322"/>
      <c r="O543" s="321"/>
      <c r="P543" s="323"/>
      <c r="Q543" s="321"/>
      <c r="R543" s="323"/>
      <c r="S543" s="321"/>
      <c r="T543" s="414"/>
      <c r="U543" s="321"/>
      <c r="V543" s="321"/>
      <c r="W543" s="321"/>
    </row>
    <row r="544" spans="1:23" s="309" customFormat="1" ht="9.75">
      <c r="A544" s="324" t="s">
        <v>105</v>
      </c>
      <c r="B544" s="324"/>
      <c r="J544" s="321" t="s">
        <v>201</v>
      </c>
      <c r="K544" s="321"/>
      <c r="L544" s="321" t="s">
        <v>106</v>
      </c>
      <c r="M544" s="322">
        <f aca="true" t="shared" si="215" ref="M544:R544">M57+M176</f>
        <v>2127255</v>
      </c>
      <c r="N544" s="322">
        <f t="shared" si="215"/>
        <v>1840116</v>
      </c>
      <c r="O544" s="322">
        <f t="shared" si="215"/>
        <v>1974500</v>
      </c>
      <c r="P544" s="322">
        <f t="shared" si="215"/>
        <v>2536270</v>
      </c>
      <c r="Q544" s="322">
        <f>Q57+Q176</f>
        <v>2299242</v>
      </c>
      <c r="R544" s="325">
        <f t="shared" si="215"/>
        <v>1910100</v>
      </c>
      <c r="S544" s="322">
        <f>S57+S176</f>
        <v>1225871.49</v>
      </c>
      <c r="T544" s="414">
        <f>S544/R544</f>
        <v>0.6417839327783885</v>
      </c>
      <c r="U544" s="321">
        <f>P544/O544*100</f>
        <v>128.45125348189416</v>
      </c>
      <c r="V544" s="321">
        <f>Q544/P544*100</f>
        <v>90.65446502146854</v>
      </c>
      <c r="W544" s="321">
        <f>R544/Q544*100</f>
        <v>83.07520478488128</v>
      </c>
    </row>
    <row r="545" spans="1:23" s="309" customFormat="1" ht="9.75">
      <c r="A545" s="309" t="s">
        <v>107</v>
      </c>
      <c r="J545" s="321" t="s">
        <v>201</v>
      </c>
      <c r="K545" s="321"/>
      <c r="L545" s="321" t="s">
        <v>108</v>
      </c>
      <c r="M545" s="322"/>
      <c r="N545" s="322"/>
      <c r="O545" s="322"/>
      <c r="P545" s="322"/>
      <c r="Q545" s="322"/>
      <c r="R545" s="325"/>
      <c r="S545" s="322"/>
      <c r="T545" s="414" t="e">
        <f aca="true" t="shared" si="216" ref="T545:T553">S545/R545</f>
        <v>#DIV/0!</v>
      </c>
      <c r="U545" s="321"/>
      <c r="V545" s="321"/>
      <c r="W545" s="321"/>
    </row>
    <row r="546" spans="1:23" s="309" customFormat="1" ht="9.75">
      <c r="A546" s="309" t="s">
        <v>109</v>
      </c>
      <c r="J546" s="321" t="s">
        <v>201</v>
      </c>
      <c r="K546" s="321"/>
      <c r="L546" s="321" t="s">
        <v>110</v>
      </c>
      <c r="M546" s="322">
        <f aca="true" t="shared" si="217" ref="M546:S546">M185+M195+M460</f>
        <v>94000</v>
      </c>
      <c r="N546" s="322">
        <f t="shared" si="217"/>
        <v>88000</v>
      </c>
      <c r="O546" s="322">
        <f t="shared" si="217"/>
        <v>113000</v>
      </c>
      <c r="P546" s="322">
        <f t="shared" si="217"/>
        <v>129500</v>
      </c>
      <c r="Q546" s="322">
        <f t="shared" si="217"/>
        <v>135000</v>
      </c>
      <c r="R546" s="325">
        <f t="shared" si="217"/>
        <v>136500</v>
      </c>
      <c r="S546" s="322">
        <f t="shared" si="217"/>
        <v>20000</v>
      </c>
      <c r="T546" s="414">
        <f t="shared" si="216"/>
        <v>0.14652014652014653</v>
      </c>
      <c r="U546" s="321">
        <f aca="true" t="shared" si="218" ref="U546:W547">P546/O546*100</f>
        <v>114.60176991150442</v>
      </c>
      <c r="V546" s="321">
        <f t="shared" si="218"/>
        <v>104.24710424710423</v>
      </c>
      <c r="W546" s="321">
        <f t="shared" si="218"/>
        <v>101.11111111111111</v>
      </c>
    </row>
    <row r="547" spans="1:23" s="309" customFormat="1" ht="9.75">
      <c r="A547" s="309" t="s">
        <v>111</v>
      </c>
      <c r="J547" s="321" t="s">
        <v>201</v>
      </c>
      <c r="K547" s="321"/>
      <c r="L547" s="321" t="s">
        <v>112</v>
      </c>
      <c r="M547" s="322">
        <f>M211+M220+M251+M260+M266+M278+M313+M325+M334+M342+M357+M372</f>
        <v>1538575</v>
      </c>
      <c r="N547" s="322">
        <f>N211+N220+N251+N260+N266+N278+N313+N325+N334+N342+N357+N372+N244</f>
        <v>2363396</v>
      </c>
      <c r="O547" s="322">
        <f>O211+O220+O251+O260+O266+O278+O313+O325+O334+O342+O357+O372</f>
        <v>4880448</v>
      </c>
      <c r="P547" s="322">
        <f>P211+P220+P251+P260+P266+P278+P313+P325+P334+P342+P357+P372+P244</f>
        <v>2675155</v>
      </c>
      <c r="Q547" s="322">
        <f>Q211+Q220+Q251+Q260+Q266+Q278+Q313+Q325+Q334+Q342+Q357+Q372</f>
        <v>4701000</v>
      </c>
      <c r="R547" s="325">
        <f>R211+R220+R251+R260+R266+R278+R313+R325+R334+R342+R357+R372+R244</f>
        <v>2033850</v>
      </c>
      <c r="S547" s="322">
        <f>S211+S220+S251+S260+S266+S278+S313+S325+S334+S342+S357+S372+S244</f>
        <v>677943</v>
      </c>
      <c r="T547" s="414">
        <f t="shared" si="216"/>
        <v>0.33332989158492515</v>
      </c>
      <c r="U547" s="321">
        <f t="shared" si="218"/>
        <v>54.813717920977744</v>
      </c>
      <c r="V547" s="321">
        <f t="shared" si="218"/>
        <v>175.72813537907152</v>
      </c>
      <c r="W547" s="321">
        <f t="shared" si="218"/>
        <v>43.26419910657307</v>
      </c>
    </row>
    <row r="548" spans="1:23" s="309" customFormat="1" ht="9.75">
      <c r="A548" s="309" t="s">
        <v>113</v>
      </c>
      <c r="J548" s="321" t="s">
        <v>201</v>
      </c>
      <c r="K548" s="321"/>
      <c r="L548" s="321" t="s">
        <v>114</v>
      </c>
      <c r="M548" s="322"/>
      <c r="N548" s="322"/>
      <c r="O548" s="322"/>
      <c r="P548" s="322"/>
      <c r="Q548" s="322"/>
      <c r="R548" s="325"/>
      <c r="S548" s="322"/>
      <c r="T548" s="414" t="e">
        <f t="shared" si="216"/>
        <v>#DIV/0!</v>
      </c>
      <c r="U548" s="321"/>
      <c r="V548" s="321"/>
      <c r="W548" s="321"/>
    </row>
    <row r="549" spans="1:23" s="309" customFormat="1" ht="9.75">
      <c r="A549" s="309" t="s">
        <v>115</v>
      </c>
      <c r="J549" s="321" t="s">
        <v>201</v>
      </c>
      <c r="K549" s="321"/>
      <c r="L549" s="321" t="s">
        <v>116</v>
      </c>
      <c r="M549" s="322">
        <f>M536</f>
        <v>327753</v>
      </c>
      <c r="N549" s="322">
        <f>N536</f>
        <v>197206</v>
      </c>
      <c r="O549" s="322">
        <f>O536</f>
        <v>265000</v>
      </c>
      <c r="P549" s="322">
        <f>P536+Q579</f>
        <v>330984</v>
      </c>
      <c r="Q549" s="322">
        <f>Q536</f>
        <v>0</v>
      </c>
      <c r="R549" s="325">
        <f>R536</f>
        <v>290700</v>
      </c>
      <c r="S549" s="322">
        <f>S536</f>
        <v>178310</v>
      </c>
      <c r="T549" s="414">
        <f t="shared" si="216"/>
        <v>0.6133814929480564</v>
      </c>
      <c r="U549" s="321">
        <f>P549/O549*100</f>
        <v>124.89962264150944</v>
      </c>
      <c r="V549" s="321">
        <f>Q549/P549*100</f>
        <v>0</v>
      </c>
      <c r="W549" s="321" t="e">
        <f>R549/Q549*100</f>
        <v>#DIV/0!</v>
      </c>
    </row>
    <row r="550" spans="1:23" s="309" customFormat="1" ht="9.75">
      <c r="A550" s="309" t="s">
        <v>117</v>
      </c>
      <c r="J550" s="321" t="s">
        <v>201</v>
      </c>
      <c r="K550" s="321"/>
      <c r="L550" s="321" t="s">
        <v>118</v>
      </c>
      <c r="M550" s="322"/>
      <c r="N550" s="322"/>
      <c r="O550" s="322"/>
      <c r="P550" s="322"/>
      <c r="Q550" s="322"/>
      <c r="R550" s="325"/>
      <c r="S550" s="322"/>
      <c r="T550" s="414" t="e">
        <f t="shared" si="216"/>
        <v>#DIV/0!</v>
      </c>
      <c r="U550" s="321"/>
      <c r="V550" s="321"/>
      <c r="W550" s="321"/>
    </row>
    <row r="551" spans="1:23" s="309" customFormat="1" ht="9.75">
      <c r="A551" s="309" t="s">
        <v>119</v>
      </c>
      <c r="J551" s="321" t="s">
        <v>201</v>
      </c>
      <c r="K551" s="321"/>
      <c r="L551" s="321" t="s">
        <v>373</v>
      </c>
      <c r="M551" s="322">
        <f>M449+M416+M428+M435</f>
        <v>83294</v>
      </c>
      <c r="N551" s="322">
        <f aca="true" t="shared" si="219" ref="N551:S551">N449+N416+N428+N435+N422</f>
        <v>108895</v>
      </c>
      <c r="O551" s="322">
        <f t="shared" si="219"/>
        <v>99500</v>
      </c>
      <c r="P551" s="322">
        <f t="shared" si="219"/>
        <v>94500</v>
      </c>
      <c r="Q551" s="322">
        <f t="shared" si="219"/>
        <v>131000</v>
      </c>
      <c r="R551" s="325">
        <f t="shared" si="219"/>
        <v>96500</v>
      </c>
      <c r="S551" s="322">
        <f t="shared" si="219"/>
        <v>23904</v>
      </c>
      <c r="T551" s="414">
        <f t="shared" si="216"/>
        <v>0.2477098445595855</v>
      </c>
      <c r="U551" s="321">
        <f aca="true" t="shared" si="220" ref="U551:W553">P551/O551*100</f>
        <v>94.9748743718593</v>
      </c>
      <c r="V551" s="321">
        <f t="shared" si="220"/>
        <v>138.62433862433863</v>
      </c>
      <c r="W551" s="321">
        <f t="shared" si="220"/>
        <v>73.66412213740458</v>
      </c>
    </row>
    <row r="552" spans="10:23" s="309" customFormat="1" ht="9.75">
      <c r="J552" s="321" t="s">
        <v>201</v>
      </c>
      <c r="K552" s="321"/>
      <c r="L552" s="321" t="s">
        <v>120</v>
      </c>
      <c r="M552" s="322">
        <f aca="true" t="shared" si="221" ref="M552:R552">M388+M395+M402</f>
        <v>214402</v>
      </c>
      <c r="N552" s="322">
        <f t="shared" si="221"/>
        <v>78196</v>
      </c>
      <c r="O552" s="322">
        <f t="shared" si="221"/>
        <v>87600</v>
      </c>
      <c r="P552" s="322">
        <f t="shared" si="221"/>
        <v>71829</v>
      </c>
      <c r="Q552" s="322">
        <f>Q388+Q395+Q402</f>
        <v>112600</v>
      </c>
      <c r="R552" s="325">
        <f t="shared" si="221"/>
        <v>82000</v>
      </c>
      <c r="S552" s="322">
        <f>S388+S395+S402</f>
        <v>34687</v>
      </c>
      <c r="T552" s="414">
        <f t="shared" si="216"/>
        <v>0.4230121951219512</v>
      </c>
      <c r="U552" s="321">
        <f t="shared" si="220"/>
        <v>81.99657534246575</v>
      </c>
      <c r="V552" s="321">
        <f t="shared" si="220"/>
        <v>156.76119673112532</v>
      </c>
      <c r="W552" s="321">
        <f t="shared" si="220"/>
        <v>72.82415630550622</v>
      </c>
    </row>
    <row r="553" spans="10:23" s="309" customFormat="1" ht="9.75">
      <c r="J553" s="321" t="s">
        <v>201</v>
      </c>
      <c r="K553" s="321"/>
      <c r="L553" s="321" t="s">
        <v>121</v>
      </c>
      <c r="M553" s="322">
        <f aca="true" t="shared" si="222" ref="M553:R553">M469+M475+M482+M488+M497+M506</f>
        <v>615981</v>
      </c>
      <c r="N553" s="322">
        <f t="shared" si="222"/>
        <v>732559</v>
      </c>
      <c r="O553" s="322">
        <f t="shared" si="222"/>
        <v>701500</v>
      </c>
      <c r="P553" s="322">
        <f t="shared" si="222"/>
        <v>902810</v>
      </c>
      <c r="Q553" s="322">
        <f>Q469+Q475+Q482+Q488+Q497+Q506</f>
        <v>807000</v>
      </c>
      <c r="R553" s="325">
        <f t="shared" si="222"/>
        <v>954460</v>
      </c>
      <c r="S553" s="322">
        <f>S469+S475+S482+S488+S497+S506</f>
        <v>167760</v>
      </c>
      <c r="T553" s="414">
        <f t="shared" si="216"/>
        <v>0.17576430651886932</v>
      </c>
      <c r="U553" s="321">
        <f t="shared" si="220"/>
        <v>128.69707769066287</v>
      </c>
      <c r="V553" s="321">
        <f t="shared" si="220"/>
        <v>89.38757878180348</v>
      </c>
      <c r="W553" s="321">
        <f t="shared" si="220"/>
        <v>118.272614622057</v>
      </c>
    </row>
    <row r="554" spans="13:20" ht="12.75">
      <c r="M554" s="15">
        <f>SUM(M544:M553)</f>
        <v>5001260</v>
      </c>
      <c r="N554" s="15">
        <f aca="true" t="shared" si="223" ref="N554:S554">SUM(N543:N553)</f>
        <v>5408368</v>
      </c>
      <c r="O554" s="15">
        <f t="shared" si="223"/>
        <v>8121548</v>
      </c>
      <c r="P554" s="60">
        <f t="shared" si="223"/>
        <v>6741048</v>
      </c>
      <c r="Q554" s="21">
        <f t="shared" si="223"/>
        <v>8185842</v>
      </c>
      <c r="R554" s="261">
        <f t="shared" si="223"/>
        <v>5504110</v>
      </c>
      <c r="S554" s="21">
        <f t="shared" si="223"/>
        <v>2328475.49</v>
      </c>
      <c r="T554" s="374">
        <f>S554/R554</f>
        <v>0.4230430514651779</v>
      </c>
    </row>
    <row r="555" spans="13:19" ht="12.75">
      <c r="M555" s="15"/>
      <c r="N555" s="15"/>
      <c r="O555" s="15"/>
      <c r="P555" s="174"/>
      <c r="Q555" s="21"/>
      <c r="R555" s="261"/>
      <c r="S555" s="21"/>
    </row>
    <row r="556" spans="1:20" ht="15" hidden="1">
      <c r="A556" t="s">
        <v>540</v>
      </c>
      <c r="B556"/>
      <c r="C556"/>
      <c r="D556"/>
      <c r="E556"/>
      <c r="F556"/>
      <c r="G556"/>
      <c r="H556"/>
      <c r="I556"/>
      <c r="J556"/>
      <c r="K556"/>
      <c r="L556"/>
      <c r="M556" s="286"/>
      <c r="N556"/>
      <c r="O556"/>
      <c r="P556" s="287"/>
      <c r="Q556" s="45"/>
      <c r="R556" s="45"/>
      <c r="S556"/>
      <c r="T556" s="415"/>
    </row>
    <row r="557" spans="1:20" ht="11.25" hidden="1">
      <c r="A557" s="479" t="s">
        <v>469</v>
      </c>
      <c r="B557" s="479"/>
      <c r="C557" s="479"/>
      <c r="D557" s="479"/>
      <c r="E557" s="479"/>
      <c r="F557" s="479"/>
      <c r="G557" s="479"/>
      <c r="H557" s="479"/>
      <c r="I557" s="479"/>
      <c r="J557" s="479"/>
      <c r="K557" s="479"/>
      <c r="L557" s="479"/>
      <c r="M557" s="479"/>
      <c r="N557" s="479"/>
      <c r="O557" s="479"/>
      <c r="P557" s="479"/>
      <c r="Q557" s="479"/>
      <c r="R557" s="479"/>
      <c r="S557" s="479"/>
      <c r="T557" s="479"/>
    </row>
    <row r="558" spans="1:20" ht="15" hidden="1">
      <c r="A558" t="s">
        <v>547</v>
      </c>
      <c r="B558"/>
      <c r="C558"/>
      <c r="D558"/>
      <c r="E558"/>
      <c r="F558"/>
      <c r="G558"/>
      <c r="H558"/>
      <c r="I558"/>
      <c r="J558"/>
      <c r="K558"/>
      <c r="L558"/>
      <c r="M558" s="286"/>
      <c r="N558"/>
      <c r="O558"/>
      <c r="P558" s="287"/>
      <c r="Q558" s="45"/>
      <c r="R558" s="45"/>
      <c r="S558"/>
      <c r="T558" s="415"/>
    </row>
    <row r="559" spans="1:23" ht="12.75" hidden="1">
      <c r="A559" s="288"/>
      <c r="J559" s="90"/>
      <c r="K559" s="285"/>
      <c r="L559" s="285"/>
      <c r="M559" s="15"/>
      <c r="P559" s="289"/>
      <c r="Q559" s="290"/>
      <c r="R559" s="290"/>
      <c r="S559" s="1"/>
      <c r="T559" s="416"/>
      <c r="U559" s="89"/>
      <c r="V559" s="89"/>
      <c r="W559" s="89"/>
    </row>
    <row r="560" spans="1:23" s="302" customFormat="1" ht="24" hidden="1">
      <c r="A560" s="480" t="s">
        <v>73</v>
      </c>
      <c r="B560" s="481"/>
      <c r="C560" s="481"/>
      <c r="D560" s="481"/>
      <c r="E560" s="481"/>
      <c r="F560" s="481"/>
      <c r="G560" s="481"/>
      <c r="H560" s="481"/>
      <c r="I560" s="482"/>
      <c r="J560" s="297"/>
      <c r="K560" s="298"/>
      <c r="L560" s="299"/>
      <c r="M560" s="300" t="s">
        <v>541</v>
      </c>
      <c r="N560" s="303" t="s">
        <v>545</v>
      </c>
      <c r="O560" s="304" t="s">
        <v>543</v>
      </c>
      <c r="P560" s="304" t="s">
        <v>544</v>
      </c>
      <c r="Q560" s="306" t="s">
        <v>546</v>
      </c>
      <c r="R560" s="306" t="s">
        <v>3</v>
      </c>
      <c r="S560" s="307" t="s">
        <v>564</v>
      </c>
      <c r="T560" s="417"/>
      <c r="U560" s="301"/>
      <c r="V560" s="301"/>
      <c r="W560" s="301"/>
    </row>
    <row r="561" spans="1:20" ht="12.75" hidden="1">
      <c r="A561" s="474"/>
      <c r="B561" s="483"/>
      <c r="C561" s="483"/>
      <c r="D561" s="483"/>
      <c r="E561" s="483"/>
      <c r="F561" s="483"/>
      <c r="G561" s="483"/>
      <c r="H561" s="483"/>
      <c r="I561" s="484"/>
      <c r="J561" s="294"/>
      <c r="K561" s="292"/>
      <c r="L561" s="293"/>
      <c r="M561" s="25"/>
      <c r="N561" s="305">
        <v>1</v>
      </c>
      <c r="O561" s="305">
        <v>2</v>
      </c>
      <c r="P561" s="305">
        <v>3</v>
      </c>
      <c r="Q561" s="295"/>
      <c r="R561" s="295"/>
      <c r="S561" s="24"/>
      <c r="T561" s="418"/>
    </row>
    <row r="562" spans="1:20" ht="12.75" hidden="1">
      <c r="A562" s="474">
        <v>4</v>
      </c>
      <c r="B562" s="475"/>
      <c r="C562" s="475"/>
      <c r="D562" s="475"/>
      <c r="E562" s="475"/>
      <c r="F562" s="475"/>
      <c r="G562" s="475"/>
      <c r="H562" s="475"/>
      <c r="I562" s="476"/>
      <c r="J562" s="294" t="s">
        <v>542</v>
      </c>
      <c r="K562" s="292"/>
      <c r="L562" s="293"/>
      <c r="M562" s="25"/>
      <c r="N562" s="103">
        <f>N563</f>
        <v>1326000</v>
      </c>
      <c r="O562" s="283">
        <f>O563</f>
        <v>186282</v>
      </c>
      <c r="P562" s="283">
        <f>P563</f>
        <v>0.7169538835152974</v>
      </c>
      <c r="Q562" s="308">
        <f>O562/N562</f>
        <v>0.1404841628959276</v>
      </c>
      <c r="R562" s="366">
        <f>List1!O114</f>
        <v>1326000</v>
      </c>
      <c r="S562" s="366">
        <f>List1!P114</f>
        <v>186282</v>
      </c>
      <c r="T562" s="419"/>
    </row>
    <row r="563" spans="1:20" ht="12.75" hidden="1">
      <c r="A563" s="474">
        <v>42</v>
      </c>
      <c r="B563" s="475"/>
      <c r="C563" s="475"/>
      <c r="D563" s="475"/>
      <c r="E563" s="475"/>
      <c r="F563" s="475"/>
      <c r="G563" s="475"/>
      <c r="H563" s="475"/>
      <c r="I563" s="476"/>
      <c r="J563" s="296" t="s">
        <v>97</v>
      </c>
      <c r="K563" s="292"/>
      <c r="L563" s="293"/>
      <c r="M563" s="25"/>
      <c r="N563" s="103">
        <f>N564+N565+N566</f>
        <v>1326000</v>
      </c>
      <c r="O563" s="283">
        <f>O564+O565+O566</f>
        <v>186282</v>
      </c>
      <c r="P563" s="283">
        <f>P564+P565+P566</f>
        <v>0.7169538835152974</v>
      </c>
      <c r="Q563" s="308">
        <f>O563/N563</f>
        <v>0.1404841628959276</v>
      </c>
      <c r="R563" s="366">
        <f>List1!O114</f>
        <v>1326000</v>
      </c>
      <c r="S563" s="366">
        <f>List1!P114</f>
        <v>186282</v>
      </c>
      <c r="T563" s="420"/>
    </row>
    <row r="564" spans="1:20" ht="12.75" hidden="1">
      <c r="A564" s="474">
        <v>421</v>
      </c>
      <c r="B564" s="475"/>
      <c r="C564" s="475"/>
      <c r="D564" s="475"/>
      <c r="E564" s="475"/>
      <c r="F564" s="475"/>
      <c r="G564" s="475"/>
      <c r="H564" s="475"/>
      <c r="I564" s="476"/>
      <c r="J564" s="296" t="s">
        <v>55</v>
      </c>
      <c r="K564" s="292"/>
      <c r="L564" s="293"/>
      <c r="M564" s="25"/>
      <c r="N564" s="103">
        <f>List1!O115</f>
        <v>1090000</v>
      </c>
      <c r="O564" s="283">
        <f>List1!P115</f>
        <v>96359</v>
      </c>
      <c r="P564" s="283">
        <f>List1!Q115</f>
        <v>0.08840275229357798</v>
      </c>
      <c r="Q564" s="308">
        <f>O564/N564</f>
        <v>0.08840275229357798</v>
      </c>
      <c r="R564" s="366">
        <f>List1!O115</f>
        <v>1090000</v>
      </c>
      <c r="S564" s="366">
        <f>List1!P115</f>
        <v>96359</v>
      </c>
      <c r="T564" s="418"/>
    </row>
    <row r="565" spans="1:20" ht="12.75" hidden="1">
      <c r="A565" s="474">
        <v>422</v>
      </c>
      <c r="B565" s="475"/>
      <c r="C565" s="475"/>
      <c r="D565" s="475"/>
      <c r="E565" s="475"/>
      <c r="F565" s="475"/>
      <c r="G565" s="475"/>
      <c r="H565" s="475"/>
      <c r="I565" s="476"/>
      <c r="J565" s="296" t="s">
        <v>56</v>
      </c>
      <c r="K565" s="292"/>
      <c r="L565" s="293"/>
      <c r="M565" s="25"/>
      <c r="N565" s="103">
        <f>List1!O116</f>
        <v>15000</v>
      </c>
      <c r="O565" s="283">
        <f>List1!P116</f>
        <v>3567</v>
      </c>
      <c r="P565" s="283">
        <f>List1!Q116</f>
        <v>0.2378</v>
      </c>
      <c r="Q565" s="308">
        <f>O565/N565</f>
        <v>0.2378</v>
      </c>
      <c r="R565" s="366">
        <f>List1!O116</f>
        <v>15000</v>
      </c>
      <c r="S565" s="366">
        <f>List1!P116</f>
        <v>3567</v>
      </c>
      <c r="T565" s="418"/>
    </row>
    <row r="566" spans="1:20" ht="12.75" hidden="1">
      <c r="A566" s="474">
        <v>426</v>
      </c>
      <c r="B566" s="475"/>
      <c r="C566" s="475"/>
      <c r="D566" s="475"/>
      <c r="E566" s="475"/>
      <c r="F566" s="475"/>
      <c r="G566" s="475"/>
      <c r="H566" s="475"/>
      <c r="I566" s="476"/>
      <c r="J566" s="296" t="s">
        <v>99</v>
      </c>
      <c r="K566" s="292"/>
      <c r="L566" s="293"/>
      <c r="M566" s="25"/>
      <c r="N566" s="103">
        <f>List1!O119</f>
        <v>221000</v>
      </c>
      <c r="O566" s="283">
        <f>List1!P119</f>
        <v>86356</v>
      </c>
      <c r="P566" s="283">
        <f>List1!Q119</f>
        <v>0.39075113122171945</v>
      </c>
      <c r="Q566" s="308">
        <f>O566/N566</f>
        <v>0.39075113122171945</v>
      </c>
      <c r="R566" s="366">
        <f>List1!O119</f>
        <v>221000</v>
      </c>
      <c r="S566" s="366">
        <f>List1!P119</f>
        <v>86356</v>
      </c>
      <c r="T566" s="418"/>
    </row>
    <row r="567" spans="1:20" ht="12.75">
      <c r="A567" s="444"/>
      <c r="B567" s="444"/>
      <c r="C567" s="444"/>
      <c r="D567" s="444"/>
      <c r="E567" s="444"/>
      <c r="F567" s="444"/>
      <c r="G567" s="444"/>
      <c r="H567" s="444"/>
      <c r="I567" s="444"/>
      <c r="J567" s="445"/>
      <c r="K567" s="446"/>
      <c r="L567" s="446"/>
      <c r="M567" s="33"/>
      <c r="N567" s="447"/>
      <c r="O567" s="448"/>
      <c r="P567" s="448"/>
      <c r="Q567" s="449"/>
      <c r="R567" s="450"/>
      <c r="S567" s="450"/>
      <c r="T567" s="451"/>
    </row>
    <row r="568" spans="12:19" ht="12.75">
      <c r="L568" s="433" t="s">
        <v>468</v>
      </c>
      <c r="M568" s="15"/>
      <c r="N568" s="15"/>
      <c r="O568" s="15"/>
      <c r="P568" s="174"/>
      <c r="Q568" s="21"/>
      <c r="R568" s="261"/>
      <c r="S568" s="21"/>
    </row>
    <row r="569" spans="12:19" ht="12.75">
      <c r="L569" s="433"/>
      <c r="M569" s="15"/>
      <c r="N569" s="15"/>
      <c r="O569" s="15"/>
      <c r="P569" s="174"/>
      <c r="Q569" s="21"/>
      <c r="R569" s="261"/>
      <c r="S569" s="21"/>
    </row>
    <row r="570" spans="1:13" ht="12.75">
      <c r="A570" s="291" t="s">
        <v>597</v>
      </c>
      <c r="M570" s="15"/>
    </row>
    <row r="571" spans="1:31" ht="15">
      <c r="A571" s="241"/>
      <c r="B571" s="84"/>
      <c r="C571" s="84"/>
      <c r="D571" s="84"/>
      <c r="E571" s="84"/>
      <c r="F571" s="84"/>
      <c r="G571" s="84"/>
      <c r="H571" s="84"/>
      <c r="I571" s="84"/>
      <c r="K571" s="121"/>
      <c r="M571" s="429"/>
      <c r="N571" s="84"/>
      <c r="O571" s="84"/>
      <c r="P571" s="428"/>
      <c r="Q571" s="84"/>
      <c r="R571" s="84"/>
      <c r="S571" s="427"/>
      <c r="T571" s="427"/>
      <c r="U571" s="427"/>
      <c r="V571" s="291"/>
      <c r="W571" s="291"/>
      <c r="X571" s="291"/>
      <c r="Y571" s="291"/>
      <c r="Z571" s="430"/>
      <c r="AA571" s="45"/>
      <c r="AB571" s="45"/>
      <c r="AC571" s="45"/>
      <c r="AD571" s="45"/>
      <c r="AE571" s="431"/>
    </row>
    <row r="572" spans="1:31" ht="15">
      <c r="A572" s="473" t="s">
        <v>583</v>
      </c>
      <c r="B572" s="473"/>
      <c r="C572" s="473"/>
      <c r="D572" s="473"/>
      <c r="E572" s="473"/>
      <c r="F572" s="473"/>
      <c r="G572" s="473"/>
      <c r="H572" s="473"/>
      <c r="I572" s="473"/>
      <c r="J572" s="473"/>
      <c r="K572" s="473"/>
      <c r="L572" s="473"/>
      <c r="M572" s="473"/>
      <c r="N572" s="473"/>
      <c r="O572" s="473"/>
      <c r="P572" s="473"/>
      <c r="Q572" s="473"/>
      <c r="R572" s="473"/>
      <c r="S572" s="473"/>
      <c r="T572" s="473"/>
      <c r="U572" s="427"/>
      <c r="V572" s="291"/>
      <c r="W572" s="291"/>
      <c r="X572" s="291"/>
      <c r="Y572" s="291"/>
      <c r="Z572" s="430"/>
      <c r="AA572" s="45"/>
      <c r="AB572" s="45"/>
      <c r="AC572" s="45"/>
      <c r="AD572" s="45"/>
      <c r="AE572" s="431"/>
    </row>
    <row r="573" spans="1:31" ht="15">
      <c r="A573" s="472" t="s">
        <v>604</v>
      </c>
      <c r="B573" s="473"/>
      <c r="C573" s="473"/>
      <c r="D573" s="473"/>
      <c r="E573" s="473"/>
      <c r="F573" s="473"/>
      <c r="G573" s="473"/>
      <c r="H573" s="473"/>
      <c r="I573" s="473"/>
      <c r="J573" s="473"/>
      <c r="K573" s="473"/>
      <c r="L573" s="473"/>
      <c r="M573" s="473"/>
      <c r="N573" s="473"/>
      <c r="O573" s="473"/>
      <c r="P573" s="473"/>
      <c r="Q573" s="473"/>
      <c r="R573" s="473"/>
      <c r="S573" s="473"/>
      <c r="T573" s="473"/>
      <c r="U573" s="427"/>
      <c r="V573" s="291"/>
      <c r="W573" s="291"/>
      <c r="X573" s="291"/>
      <c r="Y573" s="291"/>
      <c r="Z573" s="430"/>
      <c r="AA573" s="45"/>
      <c r="AB573" s="45"/>
      <c r="AC573" s="45"/>
      <c r="AD573" s="45"/>
      <c r="AE573" s="431"/>
    </row>
    <row r="574" spans="1:31" ht="15">
      <c r="A574" s="472" t="s">
        <v>605</v>
      </c>
      <c r="B574" s="473"/>
      <c r="C574" s="473"/>
      <c r="D574" s="473"/>
      <c r="E574" s="473"/>
      <c r="F574" s="473"/>
      <c r="G574" s="473"/>
      <c r="H574" s="473"/>
      <c r="I574" s="473"/>
      <c r="J574" s="473"/>
      <c r="K574" s="473"/>
      <c r="L574" s="473"/>
      <c r="M574" s="473"/>
      <c r="N574" s="473"/>
      <c r="O574" s="473"/>
      <c r="P574" s="473"/>
      <c r="Q574" s="473"/>
      <c r="R574" s="473"/>
      <c r="S574" s="473"/>
      <c r="T574" s="473"/>
      <c r="U574" s="427"/>
      <c r="V574" s="291"/>
      <c r="W574" s="291"/>
      <c r="X574" s="291"/>
      <c r="Y574" s="291"/>
      <c r="Z574" s="430"/>
      <c r="AA574" s="45"/>
      <c r="AB574" s="45"/>
      <c r="AC574" s="45"/>
      <c r="AD574" s="45"/>
      <c r="AE574" s="431"/>
    </row>
    <row r="575" spans="13:31" s="45" customFormat="1" ht="12.75">
      <c r="M575" s="431"/>
      <c r="P575" s="442"/>
      <c r="Z575" s="443"/>
      <c r="AE575" s="431"/>
    </row>
    <row r="576" spans="1:31" s="45" customFormat="1" ht="12.75">
      <c r="A576" s="45" t="s">
        <v>607</v>
      </c>
      <c r="M576" s="431"/>
      <c r="P576" s="442"/>
      <c r="Z576" s="443"/>
      <c r="AE576" s="431"/>
    </row>
    <row r="577" spans="1:31" s="45" customFormat="1" ht="12.75">
      <c r="A577" s="45" t="s">
        <v>608</v>
      </c>
      <c r="M577" s="431"/>
      <c r="P577" s="442"/>
      <c r="Z577" s="443"/>
      <c r="AE577" s="431"/>
    </row>
    <row r="578" spans="1:31" s="45" customFormat="1" ht="12.75">
      <c r="A578" s="477" t="s">
        <v>609</v>
      </c>
      <c r="B578" s="477"/>
      <c r="C578" s="477"/>
      <c r="D578" s="477"/>
      <c r="E578" s="477"/>
      <c r="F578" s="477"/>
      <c r="G578" s="477"/>
      <c r="H578" s="477"/>
      <c r="I578" s="477"/>
      <c r="M578" s="431"/>
      <c r="P578" s="442"/>
      <c r="S578" s="441"/>
      <c r="T578" s="441"/>
      <c r="Z578" s="447"/>
      <c r="AE578" s="431"/>
    </row>
    <row r="579" spans="1:31" s="45" customFormat="1" ht="12.75">
      <c r="A579" s="477"/>
      <c r="B579" s="477"/>
      <c r="C579" s="477"/>
      <c r="D579" s="477"/>
      <c r="E579" s="477"/>
      <c r="F579" s="477"/>
      <c r="G579" s="477"/>
      <c r="H579" s="477"/>
      <c r="I579" s="477"/>
      <c r="M579" s="452"/>
      <c r="P579" s="442"/>
      <c r="S579" s="453"/>
      <c r="T579" s="453"/>
      <c r="Z579" s="447"/>
      <c r="AE579" s="431"/>
    </row>
    <row r="580" spans="1:31" ht="15">
      <c r="A580" s="45"/>
      <c r="B580" s="45"/>
      <c r="C580" s="45"/>
      <c r="D580" s="45"/>
      <c r="E580" s="45"/>
      <c r="F580" s="45"/>
      <c r="G580" s="45"/>
      <c r="H580" s="45"/>
      <c r="I580" s="45"/>
      <c r="J580" s="291"/>
      <c r="K580" s="291"/>
      <c r="L580" s="291"/>
      <c r="M580" s="431"/>
      <c r="N580" s="478"/>
      <c r="O580" s="478"/>
      <c r="P580" s="478"/>
      <c r="Q580" s="45"/>
      <c r="R580" s="45"/>
      <c r="S580" s="45"/>
      <c r="T580" s="45"/>
      <c r="U580" s="45"/>
      <c r="V580" s="45"/>
      <c r="W580" s="45"/>
      <c r="X580" s="45"/>
      <c r="Y580" s="45"/>
      <c r="Z580" s="432"/>
      <c r="AA580" s="45"/>
      <c r="AB580" s="45"/>
      <c r="AC580" s="45"/>
      <c r="AD580" s="45"/>
      <c r="AE580" s="431"/>
    </row>
    <row r="581" ht="12.75">
      <c r="M581" s="15"/>
    </row>
    <row r="582" ht="12.75">
      <c r="M582" s="15"/>
    </row>
    <row r="583" ht="12.75">
      <c r="M583" s="15"/>
    </row>
    <row r="584" ht="12.75">
      <c r="M584" s="15"/>
    </row>
    <row r="585" spans="1:13" ht="12.75">
      <c r="A585" s="45"/>
      <c r="B585" s="45"/>
      <c r="C585" s="45"/>
      <c r="D585" s="45"/>
      <c r="E585" s="45"/>
      <c r="F585" s="45"/>
      <c r="G585" s="45"/>
      <c r="M585" s="15"/>
    </row>
    <row r="586" spans="1:13" ht="12.75">
      <c r="A586" s="45"/>
      <c r="B586" s="45"/>
      <c r="C586" s="45"/>
      <c r="D586" s="45"/>
      <c r="E586" s="45"/>
      <c r="F586" s="45"/>
      <c r="G586" s="45"/>
      <c r="M586" s="15"/>
    </row>
    <row r="587" spans="1:13" ht="12.75">
      <c r="A587" s="45"/>
      <c r="B587" s="45"/>
      <c r="C587" s="45"/>
      <c r="D587" s="45"/>
      <c r="E587" s="45"/>
      <c r="F587" s="45"/>
      <c r="G587" s="45"/>
      <c r="M587" s="15"/>
    </row>
    <row r="588" ht="12.75">
      <c r="M588" s="15"/>
    </row>
    <row r="589" ht="12.75">
      <c r="M589" s="15"/>
    </row>
    <row r="590" ht="12.75">
      <c r="M590" s="15"/>
    </row>
    <row r="591" ht="12.75">
      <c r="M591" s="15"/>
    </row>
    <row r="592" ht="12.75">
      <c r="M592" s="15"/>
    </row>
    <row r="593" ht="12.75">
      <c r="M593" s="15"/>
    </row>
    <row r="594" ht="12.75">
      <c r="M594" s="15"/>
    </row>
    <row r="595" ht="12.75">
      <c r="M595" s="15"/>
    </row>
    <row r="596" ht="12.75">
      <c r="M596" s="15"/>
    </row>
    <row r="597" ht="12.75">
      <c r="M597" s="15"/>
    </row>
    <row r="598" ht="12.75">
      <c r="M598" s="15"/>
    </row>
    <row r="599" ht="12.75">
      <c r="M599" s="15"/>
    </row>
    <row r="600" ht="12.75">
      <c r="M600" s="15"/>
    </row>
    <row r="601" ht="12.75">
      <c r="M601" s="15"/>
    </row>
    <row r="602" ht="12.75">
      <c r="M602" s="15"/>
    </row>
    <row r="603" ht="12.75">
      <c r="M603" s="15"/>
    </row>
    <row r="604" ht="12.75">
      <c r="M604" s="15"/>
    </row>
    <row r="605" ht="12.75">
      <c r="M605" s="15"/>
    </row>
    <row r="606" ht="12.75">
      <c r="M606" s="15"/>
    </row>
    <row r="607" ht="12.75">
      <c r="M607" s="15"/>
    </row>
    <row r="608" ht="12.75">
      <c r="M608" s="15"/>
    </row>
    <row r="609" ht="12.75">
      <c r="M609" s="15"/>
    </row>
    <row r="610" ht="12.75">
      <c r="M610" s="15"/>
    </row>
    <row r="611" ht="12.75">
      <c r="M611" s="15"/>
    </row>
    <row r="612" ht="12.75">
      <c r="M612" s="15"/>
    </row>
    <row r="613" ht="12.75">
      <c r="M613" s="15"/>
    </row>
    <row r="614" ht="12.75">
      <c r="M614" s="15"/>
    </row>
    <row r="615" ht="12.75">
      <c r="M615" s="15"/>
    </row>
    <row r="616" ht="12.75">
      <c r="M616" s="15"/>
    </row>
    <row r="617" ht="12.75">
      <c r="M617" s="15"/>
    </row>
    <row r="618" ht="12.75">
      <c r="M618" s="15"/>
    </row>
    <row r="619" ht="12.75">
      <c r="M619" s="15"/>
    </row>
    <row r="620" ht="12.75">
      <c r="M620" s="15"/>
    </row>
    <row r="621" ht="12.75">
      <c r="M621" s="15"/>
    </row>
    <row r="622" ht="12.75">
      <c r="M622" s="15"/>
    </row>
    <row r="623" ht="12.75">
      <c r="M623" s="15"/>
    </row>
    <row r="624" ht="12.75">
      <c r="M624" s="15"/>
    </row>
    <row r="625" ht="12.75">
      <c r="M625" s="15"/>
    </row>
    <row r="626" ht="12.75">
      <c r="M626" s="15"/>
    </row>
    <row r="627" ht="12.75">
      <c r="M627" s="15"/>
    </row>
    <row r="628" ht="12.75">
      <c r="M628" s="15"/>
    </row>
    <row r="629" ht="12.75">
      <c r="M629" s="15"/>
    </row>
    <row r="630" ht="12.75">
      <c r="M630" s="15"/>
    </row>
    <row r="631" ht="12.75">
      <c r="M631" s="15"/>
    </row>
    <row r="632" ht="12.75">
      <c r="M632" s="15"/>
    </row>
    <row r="633" ht="12.75">
      <c r="M633" s="15"/>
    </row>
    <row r="634" ht="12.75">
      <c r="M634" s="15"/>
    </row>
    <row r="635" ht="12.75">
      <c r="M635" s="15"/>
    </row>
    <row r="636" ht="12.75">
      <c r="M636" s="15"/>
    </row>
    <row r="637" ht="12.75">
      <c r="M637" s="15"/>
    </row>
    <row r="638" ht="12.75">
      <c r="M638" s="15"/>
    </row>
    <row r="639" ht="12.75">
      <c r="M639" s="15"/>
    </row>
    <row r="640" ht="12.75">
      <c r="M640" s="15"/>
    </row>
    <row r="641" ht="12.75">
      <c r="M641" s="15"/>
    </row>
    <row r="642" ht="12.75">
      <c r="M642" s="15"/>
    </row>
    <row r="643" ht="12.75">
      <c r="M643" s="15"/>
    </row>
    <row r="644" ht="12.75">
      <c r="M644" s="15"/>
    </row>
    <row r="645" ht="12.75">
      <c r="M645" s="15"/>
    </row>
    <row r="646" ht="12.75">
      <c r="M646" s="15"/>
    </row>
    <row r="647" ht="12.75">
      <c r="M647" s="15"/>
    </row>
    <row r="648" ht="12.75">
      <c r="M648" s="15"/>
    </row>
    <row r="649" ht="12.75">
      <c r="M649" s="15"/>
    </row>
    <row r="650" ht="12.75">
      <c r="M650" s="15"/>
    </row>
    <row r="651" ht="12.75">
      <c r="M651" s="15"/>
    </row>
    <row r="652" ht="12.75">
      <c r="M652" s="15"/>
    </row>
    <row r="653" ht="12.75">
      <c r="M653" s="15"/>
    </row>
    <row r="654" ht="12.75">
      <c r="M654" s="15"/>
    </row>
    <row r="655" ht="12.75">
      <c r="M655" s="15"/>
    </row>
    <row r="656" ht="12.75">
      <c r="M656" s="15"/>
    </row>
    <row r="657" ht="12.75">
      <c r="M657" s="15"/>
    </row>
    <row r="658" ht="12.75">
      <c r="M658" s="15"/>
    </row>
    <row r="659" ht="12.75">
      <c r="M659" s="15"/>
    </row>
    <row r="660" ht="12.75">
      <c r="M660" s="15"/>
    </row>
    <row r="661" ht="12.75">
      <c r="M661" s="15"/>
    </row>
    <row r="662" ht="12.75">
      <c r="M662" s="15"/>
    </row>
    <row r="663" ht="12.75">
      <c r="M663" s="15"/>
    </row>
    <row r="664" ht="12.75">
      <c r="M664" s="15"/>
    </row>
    <row r="665" ht="12.75">
      <c r="M665" s="15"/>
    </row>
    <row r="666" ht="12.75">
      <c r="M666" s="15"/>
    </row>
    <row r="667" ht="12.75">
      <c r="M667" s="15"/>
    </row>
    <row r="668" ht="12.75">
      <c r="M668" s="15"/>
    </row>
    <row r="669" ht="12.75">
      <c r="M669" s="15"/>
    </row>
    <row r="670" ht="12.75">
      <c r="M670" s="15"/>
    </row>
    <row r="671" ht="12.75">
      <c r="M671" s="15"/>
    </row>
    <row r="672" ht="12.75">
      <c r="M672" s="15"/>
    </row>
    <row r="673" ht="12.75">
      <c r="M673" s="15"/>
    </row>
    <row r="674" ht="12.75">
      <c r="M674" s="15"/>
    </row>
    <row r="675" ht="12.75">
      <c r="M675" s="15"/>
    </row>
    <row r="676" ht="12.75">
      <c r="M676" s="15"/>
    </row>
    <row r="677" ht="12.75">
      <c r="M677" s="15"/>
    </row>
    <row r="678" ht="12.75">
      <c r="M678" s="15"/>
    </row>
    <row r="679" ht="12.75">
      <c r="M679" s="15"/>
    </row>
    <row r="680" ht="12.75">
      <c r="M680" s="15"/>
    </row>
    <row r="681" ht="12.75">
      <c r="M681" s="15"/>
    </row>
    <row r="682" ht="12.75">
      <c r="M682" s="15"/>
    </row>
    <row r="683" ht="12.75">
      <c r="M683" s="15"/>
    </row>
    <row r="684" ht="12.75">
      <c r="M684" s="15"/>
    </row>
    <row r="685" ht="12.75">
      <c r="M685" s="15"/>
    </row>
    <row r="686" ht="12.75">
      <c r="M686" s="15"/>
    </row>
    <row r="687" ht="12.75">
      <c r="M687" s="15"/>
    </row>
    <row r="688" ht="12.75">
      <c r="M688" s="15"/>
    </row>
    <row r="689" ht="12.75">
      <c r="M689" s="15"/>
    </row>
    <row r="690" ht="12.75">
      <c r="M690" s="15"/>
    </row>
    <row r="691" ht="12.75">
      <c r="M691" s="15"/>
    </row>
    <row r="692" ht="12.75">
      <c r="M692" s="15"/>
    </row>
    <row r="693" ht="12.75">
      <c r="M693" s="15"/>
    </row>
    <row r="694" ht="12.75">
      <c r="M694" s="15"/>
    </row>
    <row r="695" ht="12.75">
      <c r="M695" s="15"/>
    </row>
    <row r="696" ht="12.75">
      <c r="M696" s="15"/>
    </row>
    <row r="697" ht="12.75">
      <c r="M697" s="15"/>
    </row>
    <row r="698" ht="12.75">
      <c r="M698" s="15"/>
    </row>
    <row r="699" ht="12.75">
      <c r="M699" s="15"/>
    </row>
    <row r="700" ht="12.75">
      <c r="M700" s="15"/>
    </row>
    <row r="701" ht="12.75">
      <c r="M701" s="15"/>
    </row>
    <row r="702" ht="12.75">
      <c r="M702" s="15"/>
    </row>
    <row r="703" ht="12.75">
      <c r="M703" s="15"/>
    </row>
    <row r="704" ht="12.75">
      <c r="M704" s="15"/>
    </row>
    <row r="705" ht="12.75">
      <c r="M705" s="15"/>
    </row>
    <row r="706" ht="12.75">
      <c r="M706" s="15"/>
    </row>
    <row r="707" ht="12.75">
      <c r="M707" s="15"/>
    </row>
    <row r="708" ht="12.75">
      <c r="M708" s="15"/>
    </row>
    <row r="709" ht="12.75">
      <c r="M709" s="15"/>
    </row>
    <row r="710" ht="12.75">
      <c r="M710" s="15"/>
    </row>
    <row r="711" ht="12.75">
      <c r="M711" s="15"/>
    </row>
    <row r="712" ht="12.75">
      <c r="M712" s="15"/>
    </row>
    <row r="713" ht="12.75">
      <c r="M713" s="15"/>
    </row>
    <row r="714" ht="12.75">
      <c r="M714" s="15"/>
    </row>
    <row r="715" ht="12.75">
      <c r="M715" s="15"/>
    </row>
    <row r="716" ht="12.75">
      <c r="M716" s="15"/>
    </row>
    <row r="717" ht="12.75">
      <c r="M717" s="15"/>
    </row>
    <row r="718" ht="12.75">
      <c r="M718" s="15"/>
    </row>
    <row r="719" ht="12.75">
      <c r="M719" s="15"/>
    </row>
    <row r="720" ht="12.75">
      <c r="M720" s="15"/>
    </row>
    <row r="721" ht="12.75">
      <c r="M721" s="15"/>
    </row>
    <row r="722" ht="12.75">
      <c r="M722" s="15"/>
    </row>
    <row r="723" ht="12.75">
      <c r="M723" s="15"/>
    </row>
    <row r="724" ht="12.75">
      <c r="M724" s="15"/>
    </row>
    <row r="725" ht="12.75">
      <c r="M725" s="15"/>
    </row>
    <row r="726" ht="12.75">
      <c r="M726" s="15"/>
    </row>
    <row r="727" ht="12.75">
      <c r="M727" s="15"/>
    </row>
    <row r="728" ht="12.75">
      <c r="M728" s="15"/>
    </row>
    <row r="729" ht="12.75">
      <c r="M729" s="15"/>
    </row>
    <row r="730" ht="12.75">
      <c r="M730" s="15"/>
    </row>
    <row r="731" ht="12.75">
      <c r="M731" s="15"/>
    </row>
    <row r="732" ht="12.75">
      <c r="M732" s="15"/>
    </row>
    <row r="733" ht="12.75">
      <c r="M733" s="15"/>
    </row>
    <row r="734" ht="12.75">
      <c r="M734" s="15"/>
    </row>
    <row r="735" ht="12.75">
      <c r="M735" s="15"/>
    </row>
    <row r="736" ht="12.75">
      <c r="M736" s="15"/>
    </row>
    <row r="737" ht="12.75">
      <c r="M737" s="15"/>
    </row>
    <row r="738" ht="12.75">
      <c r="M738" s="15"/>
    </row>
    <row r="739" ht="12.75">
      <c r="M739" s="15"/>
    </row>
    <row r="740" ht="12.75">
      <c r="M740" s="15"/>
    </row>
    <row r="741" ht="12.75">
      <c r="M741" s="15"/>
    </row>
    <row r="742" ht="12.75">
      <c r="M742" s="15"/>
    </row>
    <row r="743" ht="12.75">
      <c r="M743" s="15"/>
    </row>
    <row r="744" ht="12.75">
      <c r="M744" s="15"/>
    </row>
    <row r="745" ht="12.75">
      <c r="M745" s="15"/>
    </row>
    <row r="746" ht="12.75">
      <c r="M746" s="15"/>
    </row>
    <row r="747" ht="12.75">
      <c r="M747" s="15"/>
    </row>
    <row r="748" ht="12.75">
      <c r="M748" s="15"/>
    </row>
    <row r="749" ht="12.75">
      <c r="M749" s="15"/>
    </row>
    <row r="750" ht="12.75">
      <c r="M750" s="15"/>
    </row>
    <row r="751" ht="12.75">
      <c r="M751" s="15"/>
    </row>
    <row r="752" ht="12.75">
      <c r="M752" s="15"/>
    </row>
    <row r="753" ht="12.75">
      <c r="M753" s="15"/>
    </row>
    <row r="754" ht="12.75">
      <c r="M754" s="15"/>
    </row>
    <row r="755" ht="12.75">
      <c r="M755" s="15"/>
    </row>
    <row r="756" ht="12.75">
      <c r="M756" s="15"/>
    </row>
    <row r="757" ht="12.75">
      <c r="M757" s="15"/>
    </row>
    <row r="758" ht="12.75">
      <c r="M758" s="15"/>
    </row>
    <row r="759" ht="12.75">
      <c r="M759" s="15"/>
    </row>
    <row r="760" ht="12.75">
      <c r="M760" s="15"/>
    </row>
    <row r="761" ht="12.75">
      <c r="M761" s="15"/>
    </row>
    <row r="762" ht="12.75">
      <c r="M762" s="15"/>
    </row>
    <row r="763" ht="12.75">
      <c r="M763" s="15"/>
    </row>
    <row r="764" ht="12.75">
      <c r="M764" s="15"/>
    </row>
    <row r="765" ht="12.75">
      <c r="M765" s="15"/>
    </row>
    <row r="766" ht="12.75">
      <c r="M766" s="15"/>
    </row>
    <row r="767" ht="12.75">
      <c r="M767" s="15"/>
    </row>
    <row r="768" ht="12.75">
      <c r="M768" s="15"/>
    </row>
    <row r="769" ht="12.75">
      <c r="M769" s="15"/>
    </row>
    <row r="770" ht="12.75">
      <c r="M770" s="15"/>
    </row>
    <row r="771" ht="12.75">
      <c r="M771" s="15"/>
    </row>
    <row r="772" ht="12.75">
      <c r="M772" s="15"/>
    </row>
    <row r="773" ht="12.75">
      <c r="M773" s="15"/>
    </row>
    <row r="774" ht="12.75">
      <c r="M774" s="15"/>
    </row>
    <row r="775" ht="12.75">
      <c r="M775" s="15"/>
    </row>
    <row r="776" ht="12.75">
      <c r="M776" s="15"/>
    </row>
    <row r="777" ht="12.75">
      <c r="M777" s="15"/>
    </row>
    <row r="778" ht="12.75">
      <c r="M778" s="15"/>
    </row>
    <row r="779" ht="12.75">
      <c r="M779" s="15"/>
    </row>
    <row r="780" ht="12.75">
      <c r="M780" s="15"/>
    </row>
    <row r="781" ht="12.75">
      <c r="M781" s="15"/>
    </row>
    <row r="782" ht="12.75">
      <c r="M782" s="15"/>
    </row>
    <row r="783" ht="12.75">
      <c r="M783" s="15"/>
    </row>
    <row r="784" ht="12.75">
      <c r="M784" s="15"/>
    </row>
    <row r="785" ht="12.75">
      <c r="M785" s="15"/>
    </row>
    <row r="786" ht="12.75">
      <c r="M786" s="15"/>
    </row>
    <row r="787" ht="12.75">
      <c r="M787" s="15"/>
    </row>
    <row r="788" ht="12.75">
      <c r="M788" s="15"/>
    </row>
    <row r="789" ht="12.75">
      <c r="M789" s="15"/>
    </row>
    <row r="790" ht="12.75">
      <c r="M790" s="15"/>
    </row>
    <row r="791" ht="12.75">
      <c r="M791" s="15"/>
    </row>
    <row r="792" ht="12.75">
      <c r="M792" s="15"/>
    </row>
    <row r="793" ht="12.75">
      <c r="M793" s="15"/>
    </row>
    <row r="794" ht="12.75">
      <c r="M794" s="15"/>
    </row>
    <row r="795" ht="12.75">
      <c r="M795" s="15"/>
    </row>
    <row r="796" ht="12.75">
      <c r="M796" s="15"/>
    </row>
    <row r="797" ht="12.75">
      <c r="M797" s="15"/>
    </row>
    <row r="798" ht="12.75">
      <c r="M798" s="15"/>
    </row>
    <row r="799" ht="12.75">
      <c r="M799" s="15"/>
    </row>
    <row r="800" ht="12.75">
      <c r="M800" s="15"/>
    </row>
    <row r="801" ht="12.75">
      <c r="M801" s="15"/>
    </row>
    <row r="802" ht="12.75">
      <c r="M802" s="15"/>
    </row>
    <row r="803" ht="12.75">
      <c r="M803" s="15"/>
    </row>
    <row r="804" ht="12.75">
      <c r="M804" s="15"/>
    </row>
    <row r="805" ht="12.75">
      <c r="M805" s="15"/>
    </row>
    <row r="806" ht="12.75">
      <c r="M806" s="15"/>
    </row>
    <row r="807" ht="12.75">
      <c r="M807" s="15"/>
    </row>
    <row r="808" ht="12.75">
      <c r="M808" s="15"/>
    </row>
    <row r="809" ht="12.75">
      <c r="M809" s="15"/>
    </row>
    <row r="810" ht="12.75">
      <c r="M810" s="15"/>
    </row>
    <row r="811" ht="12.75">
      <c r="M811" s="15"/>
    </row>
    <row r="812" ht="12.75">
      <c r="M812" s="15"/>
    </row>
    <row r="813" ht="12.75">
      <c r="M813" s="15"/>
    </row>
    <row r="814" ht="12.75">
      <c r="M814" s="15"/>
    </row>
    <row r="815" ht="12.75">
      <c r="M815" s="15"/>
    </row>
    <row r="816" ht="12.75">
      <c r="M816" s="15"/>
    </row>
    <row r="817" ht="12.75">
      <c r="M817" s="15"/>
    </row>
    <row r="818" ht="12.75">
      <c r="M818" s="15"/>
    </row>
    <row r="819" ht="12.75">
      <c r="M819" s="15"/>
    </row>
    <row r="820" ht="12.75">
      <c r="M820" s="15"/>
    </row>
    <row r="821" ht="12.75">
      <c r="M821" s="15"/>
    </row>
    <row r="822" ht="12.75">
      <c r="M822" s="15"/>
    </row>
    <row r="823" ht="12.75">
      <c r="M823" s="15"/>
    </row>
    <row r="824" ht="12.75">
      <c r="M824" s="15"/>
    </row>
    <row r="825" ht="12.75">
      <c r="M825" s="15"/>
    </row>
    <row r="826" ht="12.75">
      <c r="M826" s="15"/>
    </row>
    <row r="827" ht="12.75">
      <c r="M827" s="15"/>
    </row>
    <row r="828" ht="12.75">
      <c r="M828" s="15"/>
    </row>
    <row r="829" ht="12.75">
      <c r="M829" s="15"/>
    </row>
    <row r="830" ht="12.75">
      <c r="M830" s="15"/>
    </row>
    <row r="831" ht="12.75">
      <c r="M831" s="15"/>
    </row>
    <row r="832" ht="12.75">
      <c r="M832" s="15"/>
    </row>
    <row r="833" ht="12.75">
      <c r="M833" s="15"/>
    </row>
    <row r="834" ht="12.75">
      <c r="M834" s="15"/>
    </row>
    <row r="835" ht="12.75">
      <c r="M835" s="15"/>
    </row>
    <row r="836" ht="12.75">
      <c r="M836" s="15"/>
    </row>
    <row r="837" ht="12.75">
      <c r="M837" s="15"/>
    </row>
    <row r="838" ht="12.75">
      <c r="M838" s="15"/>
    </row>
    <row r="839" ht="12.75">
      <c r="M839" s="15"/>
    </row>
    <row r="840" ht="12.75">
      <c r="M840" s="15"/>
    </row>
    <row r="841" ht="12.75">
      <c r="M841" s="15"/>
    </row>
    <row r="842" ht="12.75">
      <c r="M842" s="15"/>
    </row>
    <row r="843" ht="12.75">
      <c r="M843" s="15"/>
    </row>
    <row r="844" ht="12.75">
      <c r="M844" s="15"/>
    </row>
    <row r="845" ht="12.75">
      <c r="M845" s="15"/>
    </row>
    <row r="846" ht="12.75">
      <c r="M846" s="15"/>
    </row>
    <row r="847" ht="12.75">
      <c r="M847" s="15"/>
    </row>
    <row r="848" ht="12.75">
      <c r="M848" s="15"/>
    </row>
    <row r="849" ht="12.75">
      <c r="M849" s="15"/>
    </row>
    <row r="850" ht="12.75">
      <c r="M850" s="15"/>
    </row>
    <row r="851" ht="12.75">
      <c r="M851" s="15"/>
    </row>
    <row r="852" ht="12.75">
      <c r="M852" s="15"/>
    </row>
    <row r="853" ht="12.75">
      <c r="M853" s="15"/>
    </row>
    <row r="854" ht="12.75">
      <c r="M854" s="15"/>
    </row>
    <row r="855" ht="12.75">
      <c r="M855" s="15"/>
    </row>
    <row r="856" ht="12.75">
      <c r="M856" s="15"/>
    </row>
    <row r="857" ht="12.75">
      <c r="M857" s="15"/>
    </row>
    <row r="858" ht="12.75">
      <c r="M858" s="15"/>
    </row>
    <row r="859" ht="12.75">
      <c r="M859" s="15"/>
    </row>
    <row r="860" ht="12.75">
      <c r="M860" s="15"/>
    </row>
    <row r="861" ht="12.75">
      <c r="M861" s="15"/>
    </row>
    <row r="862" ht="12.75">
      <c r="M862" s="15"/>
    </row>
    <row r="863" ht="12.75">
      <c r="M863" s="15"/>
    </row>
    <row r="864" ht="12.75">
      <c r="M864" s="15"/>
    </row>
    <row r="865" ht="12.75">
      <c r="M865" s="15"/>
    </row>
    <row r="866" ht="12.75">
      <c r="M866" s="15"/>
    </row>
    <row r="867" ht="12.75">
      <c r="M867" s="15"/>
    </row>
    <row r="868" ht="12.75">
      <c r="M868" s="15"/>
    </row>
    <row r="869" ht="12.75">
      <c r="M869" s="15"/>
    </row>
    <row r="870" ht="12.75">
      <c r="M870" s="15"/>
    </row>
    <row r="871" ht="12.75">
      <c r="M871" s="15"/>
    </row>
    <row r="872" ht="12.75">
      <c r="M872" s="15"/>
    </row>
    <row r="873" ht="12.75">
      <c r="M873" s="15"/>
    </row>
    <row r="874" ht="12.75">
      <c r="M874" s="15"/>
    </row>
    <row r="875" ht="12.75">
      <c r="M875" s="15"/>
    </row>
    <row r="876" ht="12.75">
      <c r="M876" s="15"/>
    </row>
    <row r="877" ht="12.75">
      <c r="M877" s="15"/>
    </row>
    <row r="878" ht="12.75">
      <c r="M878" s="15"/>
    </row>
    <row r="879" ht="12.75">
      <c r="M879" s="15"/>
    </row>
    <row r="880" ht="12.75">
      <c r="M880" s="15"/>
    </row>
    <row r="881" ht="12.75">
      <c r="M881" s="15"/>
    </row>
    <row r="882" ht="12.75">
      <c r="M882" s="15"/>
    </row>
    <row r="883" ht="12.75">
      <c r="M883" s="15"/>
    </row>
    <row r="884" ht="12.75">
      <c r="M884" s="15"/>
    </row>
    <row r="885" ht="12.75">
      <c r="M885" s="15"/>
    </row>
    <row r="886" ht="12.75">
      <c r="M886" s="15"/>
    </row>
    <row r="887" ht="12.75">
      <c r="M887" s="15"/>
    </row>
    <row r="888" ht="12.75">
      <c r="M888" s="15"/>
    </row>
    <row r="889" ht="12.75">
      <c r="M889" s="15"/>
    </row>
    <row r="890" ht="12.75">
      <c r="M890" s="15"/>
    </row>
    <row r="891" ht="12.75">
      <c r="M891" s="15"/>
    </row>
    <row r="892" ht="12.75">
      <c r="M892" s="15"/>
    </row>
    <row r="893" ht="12.75">
      <c r="M893" s="15"/>
    </row>
    <row r="894" ht="12.75">
      <c r="M894" s="15"/>
    </row>
    <row r="895" ht="12.75">
      <c r="M895" s="15"/>
    </row>
    <row r="896" ht="12.75">
      <c r="M896" s="15"/>
    </row>
    <row r="897" ht="12.75">
      <c r="M897" s="15"/>
    </row>
    <row r="898" ht="12.75">
      <c r="M898" s="15"/>
    </row>
    <row r="899" ht="12.75">
      <c r="M899" s="15"/>
    </row>
    <row r="900" ht="12.75">
      <c r="M900" s="15"/>
    </row>
    <row r="901" ht="12.75">
      <c r="M901" s="15"/>
    </row>
    <row r="902" ht="12.75">
      <c r="M902" s="15"/>
    </row>
    <row r="903" ht="12.75">
      <c r="M903" s="15"/>
    </row>
    <row r="904" ht="12.75">
      <c r="M904" s="15"/>
    </row>
    <row r="905" ht="12.75">
      <c r="M905" s="15"/>
    </row>
    <row r="906" ht="12.75">
      <c r="M906" s="15"/>
    </row>
    <row r="907" ht="12.75">
      <c r="M907" s="15"/>
    </row>
    <row r="908" ht="12.75">
      <c r="M908" s="15"/>
    </row>
    <row r="909" ht="12.75">
      <c r="M909" s="15"/>
    </row>
    <row r="910" ht="12.75">
      <c r="M910" s="15"/>
    </row>
    <row r="911" ht="12.75">
      <c r="M911" s="15"/>
    </row>
    <row r="912" ht="12.75">
      <c r="M912" s="15"/>
    </row>
    <row r="913" ht="12.75">
      <c r="M913" s="15"/>
    </row>
    <row r="914" ht="12.75">
      <c r="M914" s="15"/>
    </row>
    <row r="915" ht="12.75">
      <c r="M915" s="15"/>
    </row>
    <row r="916" ht="12.75">
      <c r="M916" s="15"/>
    </row>
    <row r="917" ht="12.75">
      <c r="M917" s="15"/>
    </row>
    <row r="918" ht="12.75">
      <c r="M918" s="15"/>
    </row>
    <row r="919" ht="12.75">
      <c r="M919" s="15"/>
    </row>
    <row r="920" ht="12.75">
      <c r="M920" s="15"/>
    </row>
    <row r="921" ht="12.75">
      <c r="M921" s="15"/>
    </row>
    <row r="922" ht="12.75">
      <c r="M922" s="15"/>
    </row>
    <row r="923" ht="12.75">
      <c r="M923" s="15"/>
    </row>
    <row r="924" ht="12.75">
      <c r="M924" s="15"/>
    </row>
    <row r="925" ht="12.75">
      <c r="M925" s="15"/>
    </row>
    <row r="926" ht="12.75">
      <c r="M926" s="15"/>
    </row>
    <row r="927" ht="12.75">
      <c r="M927" s="15"/>
    </row>
    <row r="928" ht="12.75">
      <c r="M928" s="15"/>
    </row>
    <row r="929" ht="12.75">
      <c r="M929" s="15"/>
    </row>
    <row r="930" ht="12.75">
      <c r="M930" s="15"/>
    </row>
    <row r="931" ht="12.75">
      <c r="M931" s="15"/>
    </row>
    <row r="932" ht="12.75">
      <c r="M932" s="15"/>
    </row>
    <row r="933" ht="12.75">
      <c r="M933" s="15"/>
    </row>
    <row r="934" ht="12.75">
      <c r="M934" s="15"/>
    </row>
    <row r="935" ht="12.75">
      <c r="M935" s="15"/>
    </row>
    <row r="936" ht="12.75">
      <c r="M936" s="15"/>
    </row>
    <row r="937" ht="12.75">
      <c r="M937" s="15"/>
    </row>
    <row r="938" ht="12.75">
      <c r="M938" s="15"/>
    </row>
    <row r="939" ht="12.75">
      <c r="M939" s="15"/>
    </row>
    <row r="940" ht="12.75">
      <c r="M940" s="15"/>
    </row>
    <row r="941" ht="12.75">
      <c r="M941" s="15"/>
    </row>
    <row r="942" ht="12.75">
      <c r="M942" s="15"/>
    </row>
    <row r="943" ht="12.75">
      <c r="M943" s="15"/>
    </row>
    <row r="944" ht="12.75">
      <c r="M944" s="15"/>
    </row>
    <row r="945" ht="12.75">
      <c r="M945" s="15"/>
    </row>
    <row r="946" ht="12.75">
      <c r="M946" s="15"/>
    </row>
    <row r="947" ht="12.75">
      <c r="M947" s="15"/>
    </row>
    <row r="948" ht="12.75">
      <c r="M948" s="15"/>
    </row>
    <row r="949" ht="12.75">
      <c r="M949" s="15"/>
    </row>
    <row r="950" ht="12.75">
      <c r="M950" s="15"/>
    </row>
    <row r="951" ht="12.75">
      <c r="M951" s="15"/>
    </row>
    <row r="952" ht="12.75">
      <c r="M952" s="15"/>
    </row>
    <row r="953" ht="12.75">
      <c r="M953" s="15"/>
    </row>
    <row r="954" ht="12.75">
      <c r="M954" s="15"/>
    </row>
    <row r="955" ht="12.75">
      <c r="M955" s="15"/>
    </row>
    <row r="956" ht="12.75">
      <c r="M956" s="15"/>
    </row>
    <row r="957" ht="12.75">
      <c r="M957" s="15"/>
    </row>
    <row r="958" ht="12.75">
      <c r="M958" s="15"/>
    </row>
    <row r="959" ht="12.75">
      <c r="M959" s="15"/>
    </row>
    <row r="960" ht="12.75">
      <c r="M960" s="15"/>
    </row>
    <row r="961" ht="12.75">
      <c r="M961" s="15"/>
    </row>
    <row r="962" ht="12.75">
      <c r="M962" s="15"/>
    </row>
    <row r="963" ht="12.75">
      <c r="M963" s="15"/>
    </row>
    <row r="964" ht="12.75">
      <c r="M964" s="15"/>
    </row>
    <row r="965" ht="12.75">
      <c r="M965" s="15"/>
    </row>
    <row r="966" ht="12.75">
      <c r="M966" s="15"/>
    </row>
    <row r="967" ht="12.75">
      <c r="M967" s="15"/>
    </row>
    <row r="968" ht="12.75">
      <c r="M968" s="15"/>
    </row>
    <row r="969" ht="12.75">
      <c r="M969" s="15"/>
    </row>
    <row r="970" ht="12.75">
      <c r="M970" s="15"/>
    </row>
    <row r="971" ht="12.75">
      <c r="M971" s="15"/>
    </row>
    <row r="972" ht="12.75">
      <c r="M972" s="15"/>
    </row>
    <row r="973" ht="12.75">
      <c r="M973" s="15"/>
    </row>
    <row r="974" ht="12.75">
      <c r="M974" s="15"/>
    </row>
    <row r="975" ht="12.75">
      <c r="M975" s="15"/>
    </row>
    <row r="976" ht="12.75">
      <c r="M976" s="15"/>
    </row>
    <row r="977" ht="12.75">
      <c r="M977" s="15"/>
    </row>
    <row r="978" ht="12.75">
      <c r="M978" s="15"/>
    </row>
    <row r="979" ht="12.75">
      <c r="M979" s="15"/>
    </row>
    <row r="980" ht="12.75">
      <c r="M980" s="15"/>
    </row>
    <row r="981" ht="12.75">
      <c r="M981" s="15"/>
    </row>
    <row r="982" ht="12.75">
      <c r="M982" s="15"/>
    </row>
    <row r="983" ht="12.75">
      <c r="M983" s="15"/>
    </row>
    <row r="984" ht="12.75">
      <c r="M984" s="15"/>
    </row>
    <row r="985" ht="12.75">
      <c r="M985" s="15"/>
    </row>
    <row r="986" ht="12.75">
      <c r="M986" s="15"/>
    </row>
    <row r="987" ht="12.75">
      <c r="M987" s="15"/>
    </row>
    <row r="988" ht="12.75">
      <c r="M988" s="15"/>
    </row>
    <row r="989" ht="12.75">
      <c r="M989" s="15"/>
    </row>
    <row r="990" ht="12.75">
      <c r="M990" s="15"/>
    </row>
    <row r="991" ht="12.75">
      <c r="M991" s="15"/>
    </row>
    <row r="992" ht="12.75">
      <c r="M992" s="15"/>
    </row>
    <row r="993" ht="12.75">
      <c r="M993" s="15"/>
    </row>
    <row r="994" ht="12.75">
      <c r="M994" s="15"/>
    </row>
    <row r="995" ht="12.75">
      <c r="M995" s="15"/>
    </row>
    <row r="996" ht="12.75">
      <c r="M996" s="15"/>
    </row>
    <row r="997" ht="12.75">
      <c r="M997" s="15"/>
    </row>
    <row r="998" ht="12.75">
      <c r="M998" s="15"/>
    </row>
    <row r="999" ht="12.75">
      <c r="M999" s="15"/>
    </row>
    <row r="1000" ht="12.75">
      <c r="M1000" s="15"/>
    </row>
    <row r="1001" ht="12.75">
      <c r="M1001" s="15"/>
    </row>
    <row r="1002" ht="12.75">
      <c r="M1002" s="15"/>
    </row>
    <row r="1003" ht="12.75">
      <c r="M1003" s="15"/>
    </row>
    <row r="1004" ht="12.75">
      <c r="M1004" s="15"/>
    </row>
    <row r="1005" ht="12.75">
      <c r="M1005" s="15"/>
    </row>
    <row r="1006" ht="12.75">
      <c r="M1006" s="15"/>
    </row>
    <row r="1007" ht="12.75">
      <c r="M1007" s="15"/>
    </row>
    <row r="1008" ht="12.75">
      <c r="M1008" s="15"/>
    </row>
    <row r="1009" ht="12.75">
      <c r="M1009" s="15"/>
    </row>
    <row r="1010" ht="12.75">
      <c r="M1010" s="15"/>
    </row>
    <row r="1011" ht="12.75">
      <c r="M1011" s="15"/>
    </row>
    <row r="1012" ht="12.75">
      <c r="M1012" s="15"/>
    </row>
    <row r="1013" ht="12.75">
      <c r="M1013" s="15"/>
    </row>
    <row r="1014" ht="12.75">
      <c r="M1014" s="15"/>
    </row>
    <row r="1015" ht="12.75">
      <c r="M1015" s="15"/>
    </row>
    <row r="1016" ht="12.75">
      <c r="M1016" s="15"/>
    </row>
    <row r="1017" ht="12.75">
      <c r="M1017" s="15"/>
    </row>
    <row r="1018" ht="12.75">
      <c r="M1018" s="15"/>
    </row>
    <row r="1019" ht="12.75">
      <c r="M1019" s="15"/>
    </row>
    <row r="1020" ht="12.75">
      <c r="M1020" s="15"/>
    </row>
    <row r="1021" ht="12.75">
      <c r="M1021" s="15"/>
    </row>
    <row r="1022" ht="12.75">
      <c r="M1022" s="15"/>
    </row>
    <row r="1023" ht="12.75">
      <c r="M1023" s="15"/>
    </row>
    <row r="1024" ht="12.75">
      <c r="M1024" s="15"/>
    </row>
    <row r="1025" ht="12.75">
      <c r="M1025" s="15"/>
    </row>
    <row r="1026" ht="12.75">
      <c r="M1026" s="15"/>
    </row>
    <row r="1027" ht="12.75">
      <c r="M1027" s="15"/>
    </row>
    <row r="1028" ht="12.75">
      <c r="M1028" s="15"/>
    </row>
    <row r="1029" ht="12.75">
      <c r="M1029" s="15"/>
    </row>
    <row r="1030" ht="12.75">
      <c r="M1030" s="15"/>
    </row>
    <row r="1031" ht="12.75">
      <c r="M1031" s="15"/>
    </row>
    <row r="1032" ht="12.75">
      <c r="M1032" s="15"/>
    </row>
    <row r="1033" ht="12.75">
      <c r="M1033" s="15"/>
    </row>
    <row r="1034" ht="12.75">
      <c r="M1034" s="15"/>
    </row>
    <row r="1035" ht="12.75">
      <c r="M1035" s="15"/>
    </row>
    <row r="1036" ht="12.75">
      <c r="M1036" s="15"/>
    </row>
    <row r="1037" ht="12.75">
      <c r="M1037" s="15"/>
    </row>
    <row r="1038" ht="12.75">
      <c r="M1038" s="15"/>
    </row>
    <row r="1039" ht="12.75">
      <c r="M1039" s="15"/>
    </row>
    <row r="1040" ht="12.75">
      <c r="M1040" s="15"/>
    </row>
    <row r="1041" ht="12.75">
      <c r="M1041" s="15"/>
    </row>
    <row r="1042" ht="12.75">
      <c r="M1042" s="15"/>
    </row>
    <row r="1043" ht="12.75">
      <c r="M1043" s="15"/>
    </row>
    <row r="1044" ht="12.75">
      <c r="M1044" s="15"/>
    </row>
    <row r="1045" ht="12.75">
      <c r="M1045" s="15"/>
    </row>
    <row r="1046" ht="12.75">
      <c r="M1046" s="15"/>
    </row>
    <row r="1047" ht="12.75">
      <c r="M1047" s="15"/>
    </row>
    <row r="1048" ht="12.75">
      <c r="M1048" s="15"/>
    </row>
    <row r="1049" ht="12.75">
      <c r="M1049" s="15"/>
    </row>
    <row r="1050" ht="12.75">
      <c r="M1050" s="15"/>
    </row>
    <row r="1051" ht="12.75">
      <c r="M1051" s="15"/>
    </row>
    <row r="1052" ht="12.75">
      <c r="M1052" s="15"/>
    </row>
    <row r="1053" ht="12.75">
      <c r="M1053" s="15"/>
    </row>
    <row r="1054" ht="12.75">
      <c r="M1054" s="15"/>
    </row>
    <row r="1055" ht="12.75">
      <c r="M1055" s="15"/>
    </row>
    <row r="1056" ht="12.75">
      <c r="M1056" s="15"/>
    </row>
    <row r="1057" ht="12.75">
      <c r="M1057" s="15"/>
    </row>
    <row r="1058" ht="12.75">
      <c r="M1058" s="15"/>
    </row>
    <row r="1059" ht="12.75">
      <c r="M1059" s="15"/>
    </row>
    <row r="1060" ht="12.75">
      <c r="M1060" s="15"/>
    </row>
    <row r="1061" ht="12.75">
      <c r="M1061" s="15"/>
    </row>
    <row r="1062" ht="12.75">
      <c r="M1062" s="15"/>
    </row>
    <row r="1063" ht="12.75">
      <c r="M1063" s="15"/>
    </row>
    <row r="1064" ht="12.75">
      <c r="M1064" s="15"/>
    </row>
    <row r="1065" ht="12.75">
      <c r="M1065" s="15"/>
    </row>
    <row r="1066" ht="12.75">
      <c r="M1066" s="15"/>
    </row>
    <row r="1067" ht="12.75">
      <c r="M1067" s="15"/>
    </row>
    <row r="1068" ht="12.75">
      <c r="M1068" s="15"/>
    </row>
    <row r="1069" ht="12.75">
      <c r="M1069" s="15"/>
    </row>
    <row r="1070" ht="12.75">
      <c r="M1070" s="15"/>
    </row>
    <row r="1071" ht="12.75">
      <c r="M1071" s="15"/>
    </row>
    <row r="1072" ht="12.75">
      <c r="M1072" s="15"/>
    </row>
    <row r="1073" ht="12.75">
      <c r="M1073" s="15"/>
    </row>
    <row r="1074" ht="12.75">
      <c r="M1074" s="15"/>
    </row>
    <row r="1075" ht="12.75">
      <c r="M1075" s="15"/>
    </row>
    <row r="1076" ht="12.75">
      <c r="M1076" s="15"/>
    </row>
    <row r="1077" ht="12.75">
      <c r="M1077" s="15"/>
    </row>
    <row r="1078" ht="12.75">
      <c r="M1078" s="15"/>
    </row>
    <row r="1079" ht="12.75">
      <c r="M1079" s="15"/>
    </row>
    <row r="1080" ht="12.75">
      <c r="M1080" s="15"/>
    </row>
    <row r="1081" ht="12.75">
      <c r="M1081" s="15"/>
    </row>
    <row r="1082" ht="12.75">
      <c r="M1082" s="15"/>
    </row>
    <row r="1083" ht="12.75">
      <c r="M1083" s="15"/>
    </row>
    <row r="1084" ht="12.75">
      <c r="M1084" s="15"/>
    </row>
    <row r="1085" ht="12.75">
      <c r="M1085" s="15"/>
    </row>
    <row r="1086" ht="12.75">
      <c r="M1086" s="15"/>
    </row>
    <row r="1087" ht="12.75">
      <c r="M1087" s="15"/>
    </row>
    <row r="1088" ht="12.75">
      <c r="M1088" s="15"/>
    </row>
    <row r="1089" ht="12.75">
      <c r="M1089" s="15"/>
    </row>
    <row r="1090" ht="12.75">
      <c r="M1090" s="15"/>
    </row>
    <row r="1091" ht="12.75">
      <c r="M1091" s="15"/>
    </row>
    <row r="1092" ht="12.75">
      <c r="M1092" s="15"/>
    </row>
    <row r="1093" ht="12.75">
      <c r="M1093" s="15"/>
    </row>
    <row r="1094" ht="12.75">
      <c r="M1094" s="15"/>
    </row>
    <row r="1095" ht="12.75">
      <c r="M1095" s="15"/>
    </row>
    <row r="1096" ht="12.75">
      <c r="M1096" s="15"/>
    </row>
    <row r="1097" ht="12.75">
      <c r="M1097" s="15"/>
    </row>
    <row r="1098" ht="12.75">
      <c r="M1098" s="15"/>
    </row>
    <row r="1099" ht="12.75">
      <c r="M1099" s="15"/>
    </row>
    <row r="1100" ht="12.75">
      <c r="M1100" s="15"/>
    </row>
    <row r="1101" ht="12.75">
      <c r="M1101" s="15"/>
    </row>
    <row r="1102" ht="12.75">
      <c r="M1102" s="15"/>
    </row>
    <row r="1103" ht="12.75">
      <c r="M1103" s="15"/>
    </row>
    <row r="1104" ht="12.75">
      <c r="M1104" s="15"/>
    </row>
    <row r="1105" ht="12.75">
      <c r="M1105" s="15"/>
    </row>
    <row r="1106" ht="12.75">
      <c r="M1106" s="15"/>
    </row>
    <row r="1107" ht="12.75">
      <c r="M1107" s="15"/>
    </row>
    <row r="1108" ht="12.75">
      <c r="M1108" s="15"/>
    </row>
    <row r="1109" ht="12.75">
      <c r="M1109" s="15"/>
    </row>
    <row r="1110" ht="12.75">
      <c r="M1110" s="15"/>
    </row>
    <row r="1111" ht="12.75">
      <c r="M1111" s="15"/>
    </row>
    <row r="1112" ht="12.75">
      <c r="M1112" s="15"/>
    </row>
    <row r="1113" ht="12.75">
      <c r="M1113" s="15"/>
    </row>
    <row r="1114" ht="12.75">
      <c r="M1114" s="15"/>
    </row>
    <row r="1115" ht="12.75">
      <c r="M1115" s="15"/>
    </row>
    <row r="1116" ht="12.75">
      <c r="M1116" s="15"/>
    </row>
    <row r="1117" ht="12.75">
      <c r="M1117" s="15"/>
    </row>
    <row r="1118" ht="12.75">
      <c r="M1118" s="15"/>
    </row>
    <row r="1119" ht="12.75">
      <c r="M1119" s="15"/>
    </row>
    <row r="1120" ht="12.75">
      <c r="M1120" s="15"/>
    </row>
    <row r="1121" ht="12.75">
      <c r="M1121" s="15"/>
    </row>
    <row r="1122" ht="12.75">
      <c r="M1122" s="15"/>
    </row>
    <row r="1123" ht="12.75">
      <c r="M1123" s="15"/>
    </row>
    <row r="1124" ht="12.75">
      <c r="M1124" s="15"/>
    </row>
    <row r="1125" ht="12.75">
      <c r="M1125" s="15"/>
    </row>
    <row r="1126" ht="12.75">
      <c r="M1126" s="15"/>
    </row>
    <row r="1127" ht="12.75">
      <c r="M1127" s="15"/>
    </row>
  </sheetData>
  <sheetProtection/>
  <mergeCells count="16">
    <mergeCell ref="A578:I578"/>
    <mergeCell ref="A579:I579"/>
    <mergeCell ref="N580:P580"/>
    <mergeCell ref="A557:T557"/>
    <mergeCell ref="A560:I560"/>
    <mergeCell ref="A561:I561"/>
    <mergeCell ref="A562:I562"/>
    <mergeCell ref="A563:I563"/>
    <mergeCell ref="R2:T2"/>
    <mergeCell ref="J3:L3"/>
    <mergeCell ref="A573:T573"/>
    <mergeCell ref="A574:T574"/>
    <mergeCell ref="A564:I564"/>
    <mergeCell ref="A565:I565"/>
    <mergeCell ref="A566:I566"/>
    <mergeCell ref="A572:T5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2012-08-27T07:15:51Z</cp:lastPrinted>
  <dcterms:created xsi:type="dcterms:W3CDTF">2009-10-25T14:18:30Z</dcterms:created>
  <dcterms:modified xsi:type="dcterms:W3CDTF">2012-09-29T14:29:33Z</dcterms:modified>
  <cp:category/>
  <cp:version/>
  <cp:contentType/>
  <cp:contentStatus/>
</cp:coreProperties>
</file>