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495" activeTab="1"/>
  </bookViews>
  <sheets>
    <sheet name="Opći dio" sheetId="1" r:id="rId1"/>
    <sheet name="Posebni dio" sheetId="2" r:id="rId2"/>
  </sheets>
  <definedNames>
    <definedName name="_xlnm.Print_Area" localSheetId="0">'Opći dio'!$A$2:$U$167</definedName>
    <definedName name="_xlnm.Print_Area" localSheetId="1">'Posebni dio'!$A$1:$Y$695</definedName>
  </definedNames>
  <calcPr fullCalcOnLoad="1"/>
</workbook>
</file>

<file path=xl/sharedStrings.xml><?xml version="1.0" encoding="utf-8"?>
<sst xmlns="http://schemas.openxmlformats.org/spreadsheetml/2006/main" count="1543" uniqueCount="697">
  <si>
    <t>Rashodi poslovanja</t>
  </si>
  <si>
    <t>Rashodi za nabavu nefinancijske imovine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</si>
  <si>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</si>
  <si>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</si>
  <si>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</si>
  <si>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</si>
  <si>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</si>
  <si>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usluge</t>
  </si>
  <si>
    <t>Financijski rashodi</t>
  </si>
  <si>
    <t>Ostali financijski rashodi</t>
  </si>
  <si>
    <t>Subvencije</t>
  </si>
  <si>
    <t>Donacije i ostali rashodi</t>
  </si>
  <si>
    <t>Tekuće donacije</t>
  </si>
  <si>
    <t>Građevinski objekti</t>
  </si>
  <si>
    <t>Postrojenja i oprema</t>
  </si>
  <si>
    <t>Prijevozna sredstva</t>
  </si>
  <si>
    <t>Šifra</t>
  </si>
  <si>
    <t>ŠIFRA</t>
  </si>
  <si>
    <t>ŠIFRA BROJ</t>
  </si>
  <si>
    <t>Programska</t>
  </si>
  <si>
    <t>izvor</t>
  </si>
  <si>
    <t>Program/projekt</t>
  </si>
  <si>
    <t>Aktivnosti</t>
  </si>
  <si>
    <t>Račun</t>
  </si>
  <si>
    <t>UKUPNO RASHODI I IZDACI</t>
  </si>
  <si>
    <t>Aktivnost:</t>
  </si>
  <si>
    <t>Rashodi za materijal i energiju</t>
  </si>
  <si>
    <t>Rashodi za nabavu nefinanc.imovine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</si>
  <si>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</si>
  <si>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</si>
  <si>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</si>
  <si>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</si>
  <si>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</si>
  <si>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</si>
  <si>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</si>
  <si>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</si>
  <si>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</si>
  <si>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</si>
  <si>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02-Obrana</t>
  </si>
  <si>
    <t>03-Javni red i sigurnost</t>
  </si>
  <si>
    <t>04-Ekonomski poslovi</t>
  </si>
  <si>
    <t>05-Zaštita okoliša</t>
  </si>
  <si>
    <t>06-Usluge unapređenja stanovanja i zajedn.</t>
  </si>
  <si>
    <t>07-Zdravstvo</t>
  </si>
  <si>
    <t>09-Obrazovanje</t>
  </si>
  <si>
    <t>10-Socijalna skrb</t>
  </si>
  <si>
    <t>Funk-</t>
  </si>
  <si>
    <t xml:space="preserve">cijska </t>
  </si>
  <si>
    <t xml:space="preserve">   VRSTA RASHODA</t>
  </si>
  <si>
    <t xml:space="preserve">   I IZDATAKA</t>
  </si>
  <si>
    <t>Rashodi za nabavu proizv.dugotr.imovine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</si>
  <si>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</si>
  <si>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</si>
  <si>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</si>
  <si>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</si>
  <si>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Aktivnost:  </t>
  </si>
  <si>
    <t>Djelokrug mjesne samouprave</t>
  </si>
  <si>
    <t xml:space="preserve">Aktivnost: </t>
  </si>
  <si>
    <t>Prostorno planiranje</t>
  </si>
  <si>
    <t>VATROGASTVO I CIVILNA ZAŠTITA</t>
  </si>
  <si>
    <t xml:space="preserve"> Civilna zaštita</t>
  </si>
  <si>
    <t>Održavanje cesta i drugih javnih površina</t>
  </si>
  <si>
    <t xml:space="preserve">Aktivnost :  </t>
  </si>
  <si>
    <t>Aktivnosti:</t>
  </si>
  <si>
    <t>Mala škola-Odgojno i administrativno osoblje</t>
  </si>
  <si>
    <t>Potpore za novorođeno dijete</t>
  </si>
  <si>
    <t>Manifestacije u kulturi</t>
  </si>
  <si>
    <t>Osnovna djelatnost športskih udruga</t>
  </si>
  <si>
    <t>Pomoć u novcu pojedincima i obiteljima</t>
  </si>
  <si>
    <t>GLAVA 00101:</t>
  </si>
  <si>
    <t>Općinsko vijeće i povjerenstva</t>
  </si>
  <si>
    <t>Funkcijska klasifikacija:</t>
  </si>
  <si>
    <t>Administrativno, tehničko i stručno osoblje</t>
  </si>
  <si>
    <t>Ugovor o djelu</t>
  </si>
  <si>
    <t>Usluge promidžbe i informiranja</t>
  </si>
  <si>
    <t>Reprezentacija</t>
  </si>
  <si>
    <t>Reprezentacija - općinske manifestacije</t>
  </si>
  <si>
    <t>Plaće za redovan rad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</si>
  <si>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</si>
  <si>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</si>
  <si>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</si>
  <si>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</si>
  <si>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</si>
  <si>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</si>
  <si>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</si>
  <si>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</si>
  <si>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</si>
  <si>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</si>
  <si>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</si>
  <si>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</si>
  <si>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</si>
  <si>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</si>
  <si>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</si>
  <si>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</si>
  <si>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</si>
  <si>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</si>
  <si>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Ostala nematerijalna proizvedena imovina</t>
  </si>
  <si>
    <t>Tekuće donacije u novcu</t>
  </si>
  <si>
    <t>Ostale intelektualne usluge - Plan zaštite i spašavanja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</si>
  <si>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</si>
  <si>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</si>
  <si>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</si>
  <si>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</si>
  <si>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Nabava opreme (npr.kante za smeće, nadstrešnice i sl.)</t>
  </si>
  <si>
    <t>Održavanje vodovodnog sustava i uređaja</t>
  </si>
  <si>
    <t>Ostali rashodi</t>
  </si>
  <si>
    <t>Tekuće donacije u novcu - OŠ Kistanje</t>
  </si>
  <si>
    <t>Dodatne usluge u zdravstvu i preventiva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</si>
  <si>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</si>
  <si>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</si>
  <si>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</si>
  <si>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</si>
  <si>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</si>
  <si>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OPĆINSKO VIJEĆE</t>
  </si>
  <si>
    <t xml:space="preserve">RAZDJEL  001  </t>
  </si>
  <si>
    <t xml:space="preserve">GLAVA 00301: </t>
  </si>
  <si>
    <t>PREVENCIJA KRIMINALITETA U ZAJEDNICI</t>
  </si>
  <si>
    <t>Prevencija kriminaliteta u zajednici</t>
  </si>
  <si>
    <t>Geodetsko katastarske usluge-ostalo</t>
  </si>
  <si>
    <t>Izrada glavnog projekta sanacije odlagališta Macure</t>
  </si>
  <si>
    <t>Uredski materijal-školski pribor</t>
  </si>
  <si>
    <t>Usluge tekućeg i investicijskog održavanja športskih objekata</t>
  </si>
  <si>
    <t>UKUPNO AKTIVNOST:</t>
  </si>
  <si>
    <t>Ostale intelektualne usluge-održavanje web stranice</t>
  </si>
  <si>
    <t>Uslu. tekućeg i inv.održa.-planiranje terena odlagališta</t>
  </si>
  <si>
    <t>Usluge tekućeg i invest.održa. prijevoznih sredstava</t>
  </si>
  <si>
    <t>08-Rekreacija, kultura i religija</t>
  </si>
  <si>
    <t>Tekuće donacije - UNICEF Zagreb</t>
  </si>
  <si>
    <t>Sanacija divljih odlagališta na širem području općine Kistanje</t>
  </si>
  <si>
    <t>Službena, radna i zaštitna odjeća i obuća</t>
  </si>
  <si>
    <t>Ostali materijali za potrebe redovnog poslovanja</t>
  </si>
  <si>
    <t>Ostale zdravstvene i veterinarske usluge-liječ.pregled</t>
  </si>
  <si>
    <t>0180</t>
  </si>
  <si>
    <t>P1000</t>
  </si>
  <si>
    <t>T100001</t>
  </si>
  <si>
    <t>T200001</t>
  </si>
  <si>
    <t>Poticaj razvoja gospodarstva</t>
  </si>
  <si>
    <t>Članak 4.</t>
  </si>
  <si>
    <t>Članak 5.</t>
  </si>
  <si>
    <t>Tekuće donacije - HGSS Šibenik</t>
  </si>
  <si>
    <t>Bonus za uspješan rad</t>
  </si>
  <si>
    <t>Nagrade jubilarne</t>
  </si>
  <si>
    <t>Naknada za korištenje priv.automobila u služb.svrhe</t>
  </si>
  <si>
    <t>Zdravstvene usluge - zaštita na radu</t>
  </si>
  <si>
    <t>Zdravstvene usluge - sistematski pregled</t>
  </si>
  <si>
    <t>Ostale intelek.usluge - stručno-tehničko savjetovanje</t>
  </si>
  <si>
    <t>Pristojbe i naknade</t>
  </si>
  <si>
    <t>Ostale intelektualne usluge - konzultantske usluge</t>
  </si>
  <si>
    <t>Plaće za prekovremeni rad</t>
  </si>
  <si>
    <t>Naknada za korišt.priv.automobila u služb.svrhe</t>
  </si>
  <si>
    <t>Naknada troškova osobama izvan radnog odnosa</t>
  </si>
  <si>
    <t>Nak.troš.sl.puta osobama koje nisu u radnom odnosu</t>
  </si>
  <si>
    <t>Nak.ostalih troš. osobama koje nisu u radnom odnosu</t>
  </si>
  <si>
    <t>Nadzor - modern.neraz.cesta</t>
  </si>
  <si>
    <t>Ostale intelektualne usluge - osposobljavanje</t>
  </si>
  <si>
    <t>Uređaji, str. i oprema za ostale namjene - pres-kontejner</t>
  </si>
  <si>
    <t>Ceste, želj. i sl. građ.objekti-Zvonimirova ulica</t>
  </si>
  <si>
    <t>Članak 6.</t>
  </si>
  <si>
    <t>Oprema za ostale namjene - kolica za čistače</t>
  </si>
  <si>
    <t>Plaće za redovan rad - službenici</t>
  </si>
  <si>
    <t>Naknade za prijevoz - službenici</t>
  </si>
  <si>
    <t>Naknade - referendum</t>
  </si>
  <si>
    <t>Komunalne usluge - VD sanacija odlagališta</t>
  </si>
  <si>
    <t>Komunalne usluge - VD sanitarno-fekalna kanal.</t>
  </si>
  <si>
    <t>Izdaci za dane zajmove trg.druš.u javnom sektoru</t>
  </si>
  <si>
    <t>Dani zajmovi trg.druš. U javnom sektoru - dugoročni</t>
  </si>
  <si>
    <t>Usluge tekućeg i invest. održ. - čišćenje snijega</t>
  </si>
  <si>
    <t>Sitni inventar</t>
  </si>
  <si>
    <t>Rashodi za nabavu neproizvedene dugotrajne imovine</t>
  </si>
  <si>
    <t>Oprema</t>
  </si>
  <si>
    <t>Sanacija i održavanje septičkih jama</t>
  </si>
  <si>
    <t>Naknade - EU izbori</t>
  </si>
  <si>
    <t>Tekuće donacije - financiranje izborne promidžbe</t>
  </si>
  <si>
    <t xml:space="preserve">Tekuće donacije  </t>
  </si>
  <si>
    <t>Usluge tekućeg i invest.održavanja - ostalo</t>
  </si>
  <si>
    <t>Usluge telefona - bonovi</t>
  </si>
  <si>
    <t>Reprezentacija - izvršni čelnik</t>
  </si>
  <si>
    <t>GLAVA 00102:</t>
  </si>
  <si>
    <t>GLAVA 00201:</t>
  </si>
  <si>
    <t>RAZDJEL 003</t>
  </si>
  <si>
    <t>Izgradnja reciklažnog dvorišta</t>
  </si>
  <si>
    <t xml:space="preserve">Izvršno tijelo </t>
  </si>
  <si>
    <t>Poslovi deratizacije i dezinsekcije,veterinarstva i zdrav.usluge</t>
  </si>
  <si>
    <t>OPĆINSKO VIJEĆE OPĆINE KISTANJE</t>
  </si>
  <si>
    <t>T500003</t>
  </si>
  <si>
    <t>Funkcijska klasifikacija:03-Javni red i sigurnost</t>
  </si>
  <si>
    <t>Funkcijska klasifikacija 09-Obrazovanje</t>
  </si>
  <si>
    <t>Rashodi za nabavu nematerijalne  proizvedene imovine</t>
  </si>
  <si>
    <t xml:space="preserve">Usluge promidžbe i informiranja </t>
  </si>
  <si>
    <t>Uredski materijal i ostali materijalni  rashodi</t>
  </si>
  <si>
    <t>Naknade za rad predst.i izvrš.tijela,povjer.i ostalo</t>
  </si>
  <si>
    <t>Održavanje objekata Mjesnih odbora</t>
  </si>
  <si>
    <t>Materijal i dijelovi za tekuće i investicijsko održavnaje</t>
  </si>
  <si>
    <t>Usluge tekućeg i investicijskog održavanja</t>
  </si>
  <si>
    <t>UKUPNO AKTIVNOSTI:</t>
  </si>
  <si>
    <t xml:space="preserve">Rashodi za zaposlene </t>
  </si>
  <si>
    <t>Plaće za zaposlene (načelnik + 2 zamjenika načelnika)</t>
  </si>
  <si>
    <t xml:space="preserve">Plaće (bruto) za redovni rad </t>
  </si>
  <si>
    <t>Doprinos za zdravstveno osiguranje</t>
  </si>
  <si>
    <t>Doprinos za obvezno zdravstveno osiguranje</t>
  </si>
  <si>
    <t>Doprinos za zapošljavanje</t>
  </si>
  <si>
    <t>Ostali nespomenuti rashodi poslovanja-protokol</t>
  </si>
  <si>
    <t>Usluge tek.i invest.održa.zgrada u vlasništvu Općine Kistanje</t>
  </si>
  <si>
    <t>Naknade za rad predstavničkih i izvršnih tijela-
Naknade za rad vijeća srpske nacionalne manjine</t>
  </si>
  <si>
    <t>Materijali rashodi</t>
  </si>
  <si>
    <t>Plaće za vježbenike</t>
  </si>
  <si>
    <t>Darovi</t>
  </si>
  <si>
    <t>Otpremnine</t>
  </si>
  <si>
    <t>Naknade za bolest,invalidnost i smrtni slučaj</t>
  </si>
  <si>
    <t>Doprinos za mirovinsko osiguranje</t>
  </si>
  <si>
    <t>Rashodi za zaposlene-službenici i namještenici</t>
  </si>
  <si>
    <t>Plaće (bruto)-službenici i namještenici</t>
  </si>
  <si>
    <t>Rashodi poslovanja-samo službenici i namještenici</t>
  </si>
  <si>
    <t>Doprinos na plaće</t>
  </si>
  <si>
    <t>Doprinosi za obvezno osiguranje za slučaj nezaposlenosti</t>
  </si>
  <si>
    <t>Tekuće donacije -Hrvatski crveni križ</t>
  </si>
  <si>
    <t>Redovna djelatnost mjesnih odbora</t>
  </si>
  <si>
    <t>1.Opći prihodi i primici</t>
  </si>
  <si>
    <t>Financiranja</t>
  </si>
  <si>
    <t>Redovna djelatnost općinskog vijeća</t>
  </si>
  <si>
    <t>A100101</t>
  </si>
  <si>
    <t>P1001</t>
  </si>
  <si>
    <t>A100102</t>
  </si>
  <si>
    <t>A100103</t>
  </si>
  <si>
    <t>Financiranje političkih stranaka</t>
  </si>
  <si>
    <t>MJESNI ODBORI</t>
  </si>
  <si>
    <t>P1002</t>
  </si>
  <si>
    <t>A100201</t>
  </si>
  <si>
    <t>T100201</t>
  </si>
  <si>
    <t>P1003</t>
  </si>
  <si>
    <t>A100301</t>
  </si>
  <si>
    <t>UKUPNO RAZDJEL 001</t>
  </si>
  <si>
    <t>Ukupno GLAVA 00102</t>
  </si>
  <si>
    <t>UKUPNO RAZDJEL 002-IZVRŠNO TIJELO</t>
  </si>
  <si>
    <t>GLAVA 00103:</t>
  </si>
  <si>
    <t xml:space="preserve">RAZDJEL  002  </t>
  </si>
  <si>
    <t xml:space="preserve"> Predstavničko tijelo</t>
  </si>
  <si>
    <t>P1004</t>
  </si>
  <si>
    <t>A100401</t>
  </si>
  <si>
    <t>Program 03</t>
  </si>
  <si>
    <t>UKUPNO GLAVA 00103</t>
  </si>
  <si>
    <t>UKUPNO GLAVA 00104-Izvršno tijelo</t>
  </si>
  <si>
    <t>Ukupno GLAVA    00101</t>
  </si>
  <si>
    <t>Program 04:</t>
  </si>
  <si>
    <t xml:space="preserve">Program 05: </t>
  </si>
  <si>
    <t>P1005</t>
  </si>
  <si>
    <t>A100501</t>
  </si>
  <si>
    <t>JAVNA UPRAVA I ADMINISTRACIJA-JEDINSTVENI UPRAVNI ODJEL</t>
  </si>
  <si>
    <t>P1006</t>
  </si>
  <si>
    <t xml:space="preserve">Tekuće investicijsko održavanje zgrada za redovno korištenje </t>
  </si>
  <si>
    <t>A100601</t>
  </si>
  <si>
    <t>Kazne,penali i naknada štete</t>
  </si>
  <si>
    <t>A100602</t>
  </si>
  <si>
    <t>PROGRAM 06</t>
  </si>
  <si>
    <t>Aktivnost</t>
  </si>
  <si>
    <t>PROGRAM 07</t>
  </si>
  <si>
    <t>P1007</t>
  </si>
  <si>
    <t>K100701</t>
  </si>
  <si>
    <t>UPRAVLJANJE IMOVINOM</t>
  </si>
  <si>
    <t>Postrojenja i opreme</t>
  </si>
  <si>
    <t>Ulaganje u računalne programe</t>
  </si>
  <si>
    <t>Ostali građevinski objekti</t>
  </si>
  <si>
    <t>JAČANJE GOSPODARSTVA-Poticaj razvoja gospodarstva</t>
  </si>
  <si>
    <t>PROGRAM 08</t>
  </si>
  <si>
    <t>P1008</t>
  </si>
  <si>
    <t>A100801</t>
  </si>
  <si>
    <t>Subvenc. trg.društ.,poljoprivrednicima izvan javn. Sekt.</t>
  </si>
  <si>
    <t>Subvencije poljoprivrednicima i obrtnicima</t>
  </si>
  <si>
    <t>PROGRAM 09</t>
  </si>
  <si>
    <t>P1009</t>
  </si>
  <si>
    <t>A100901</t>
  </si>
  <si>
    <t>POTICANJE  RAZVOJA TURIZMA</t>
  </si>
  <si>
    <t>PROGRAM  10</t>
  </si>
  <si>
    <t>PROSTORNO UREĐENJE I UNAPREĐENJE STANOVANJA</t>
  </si>
  <si>
    <t>P10010</t>
  </si>
  <si>
    <t>PROGRAM 11                      ORGANIZIRANJE I PROVOĐENJE ZAŠTITE I SPAŠAVANJA</t>
  </si>
  <si>
    <t>P10011</t>
  </si>
  <si>
    <t>A100111</t>
  </si>
  <si>
    <t>ODRŽAVANJE KOMUNALNE INFRASTRUKTURE</t>
  </si>
  <si>
    <t>PROGRAM 12</t>
  </si>
  <si>
    <t>P10012</t>
  </si>
  <si>
    <t>Održavanje groblja i drugih javnih površina</t>
  </si>
  <si>
    <t>T100112</t>
  </si>
  <si>
    <t>T100121</t>
  </si>
  <si>
    <t>T100122</t>
  </si>
  <si>
    <t xml:space="preserve">JAVNI RADOVI </t>
  </si>
  <si>
    <t>PROGRAM 13</t>
  </si>
  <si>
    <t>P10013</t>
  </si>
  <si>
    <t>A100131</t>
  </si>
  <si>
    <t>Doprinosi za obvezno zdravstveno osiguranje</t>
  </si>
  <si>
    <t>PROGRAM  14</t>
  </si>
  <si>
    <t>ODRŽAVANJE JAVNE RASVJETE</t>
  </si>
  <si>
    <t>P10014</t>
  </si>
  <si>
    <t>A100141</t>
  </si>
  <si>
    <t>PROGRAM 15</t>
  </si>
  <si>
    <t>P10015</t>
  </si>
  <si>
    <t>A100151</t>
  </si>
  <si>
    <t>A100152</t>
  </si>
  <si>
    <t xml:space="preserve">Održavanje vodovodne infrastrukture- sufinanciranje </t>
  </si>
  <si>
    <t>ZAŠTITA OKOLIŠA</t>
  </si>
  <si>
    <t>P10016</t>
  </si>
  <si>
    <t>K100161</t>
  </si>
  <si>
    <t>PROGRAM 16</t>
  </si>
  <si>
    <t>KOMUNALNA INFRASTRUKTURA -IZGRADNJA</t>
  </si>
  <si>
    <t>PROGRAM 17</t>
  </si>
  <si>
    <t>P10017</t>
  </si>
  <si>
    <t>Rashodi za nabavu nefinancijske imovin</t>
  </si>
  <si>
    <t>PROGRAM 18</t>
  </si>
  <si>
    <t>MODERNIZACIJA JAVNE RASVJETE</t>
  </si>
  <si>
    <t>P10018</t>
  </si>
  <si>
    <t>K100181</t>
  </si>
  <si>
    <t>Nabava i ugradnja led rasvjete</t>
  </si>
  <si>
    <t>Kapitalni projek</t>
  </si>
  <si>
    <t>Kapitalni projekt</t>
  </si>
  <si>
    <t>IZRADA PROJEKTNE DOKUMENTACIJE</t>
  </si>
  <si>
    <t>PROGRAM 19</t>
  </si>
  <si>
    <t>P10019</t>
  </si>
  <si>
    <t>K100191</t>
  </si>
  <si>
    <t>Odvoz otpada  na odlagalište i sanacija  divljih odlagališta</t>
  </si>
  <si>
    <t>A100171</t>
  </si>
  <si>
    <t>Plan gospodarenja otpadom-ažuriranje</t>
  </si>
  <si>
    <t>PROGRAM 20</t>
  </si>
  <si>
    <t>P10020</t>
  </si>
  <si>
    <t>K100201</t>
  </si>
  <si>
    <t>PROGRAM 21</t>
  </si>
  <si>
    <t>PREDŠKOLSKI ODGOJ</t>
  </si>
  <si>
    <t>PROGRAM 22</t>
  </si>
  <si>
    <t>PROGRAM 23</t>
  </si>
  <si>
    <t>POTICANJE MJERA DEMOGRAFSKE OBNOVE</t>
  </si>
  <si>
    <t>P100211</t>
  </si>
  <si>
    <t>P10022</t>
  </si>
  <si>
    <t>A100221</t>
  </si>
  <si>
    <t>P10023</t>
  </si>
  <si>
    <t>A100231</t>
  </si>
  <si>
    <t>PROMICANJE KULTURE</t>
  </si>
  <si>
    <t>A100241</t>
  </si>
  <si>
    <t xml:space="preserve">Tekuće donacije </t>
  </si>
  <si>
    <t>RAZVOJ SPORTA I REKREACIJE</t>
  </si>
  <si>
    <t>P10025</t>
  </si>
  <si>
    <t>A100251</t>
  </si>
  <si>
    <t>Tekuće donacije u novcu sportskim udrugama i društvima</t>
  </si>
  <si>
    <t>PROGRAM 26</t>
  </si>
  <si>
    <t>P10026</t>
  </si>
  <si>
    <t>A100261</t>
  </si>
  <si>
    <t xml:space="preserve">SOCIJALNA SKRB </t>
  </si>
  <si>
    <t>P10027</t>
  </si>
  <si>
    <t>PROGRAM 27</t>
  </si>
  <si>
    <t>A100271</t>
  </si>
  <si>
    <t>A100272</t>
  </si>
  <si>
    <t>A100273</t>
  </si>
  <si>
    <t>ZAŠTITA,OČUVANJE I UNAPREĐENJE ZDRAVLJA</t>
  </si>
  <si>
    <t>P10028</t>
  </si>
  <si>
    <t>A100281</t>
  </si>
  <si>
    <t>UKUPNO GLAVA 00301</t>
  </si>
  <si>
    <t>UKUPNO RAZDJEL 003</t>
  </si>
  <si>
    <t>Izbori za mjesne odbore</t>
  </si>
  <si>
    <t>Zaštita prava nacionalnih manjina</t>
  </si>
  <si>
    <t>Naknade za prijevoz - dužnosnici</t>
  </si>
  <si>
    <t>042</t>
  </si>
  <si>
    <t>0474</t>
  </si>
  <si>
    <t>RAZVOJ I UPRAVLJANJE SUSTAVA VODOOPSKRBE, ODVODNJE I ZAŠTITE VODA</t>
  </si>
  <si>
    <t xml:space="preserve">Rashodi za usluge </t>
  </si>
  <si>
    <t>Uređenje Trga P.Preradovića</t>
  </si>
  <si>
    <t>Uređenje Trga sv.Nikole</t>
  </si>
  <si>
    <t xml:space="preserve">Tekuće donacije   </t>
  </si>
  <si>
    <t>Tekuće donacije u novcu - udruge</t>
  </si>
  <si>
    <t>Tekuće donacije u novcu -  vjerske zajednice</t>
  </si>
  <si>
    <t>Tekuće donacije u novcu - kulturno umjetnička društva</t>
  </si>
  <si>
    <t>Tekuće donacije u novcu - braniteljska udruga</t>
  </si>
  <si>
    <t>Naknade građanima i kućanstvima u novcu</t>
  </si>
  <si>
    <t>Tekuće donacije u novcu - OGI Osijek</t>
  </si>
  <si>
    <t>Tekuće donacije u novcu - Udruga MI Split</t>
  </si>
  <si>
    <t>Prijevozna sredstva u cestovnom prometu - osobni automobil</t>
  </si>
  <si>
    <t>Plaće (bruto)</t>
  </si>
  <si>
    <t>Doprinosi za obvezno osiguranje u slučaju nezaposlenosti</t>
  </si>
  <si>
    <t>U funkciji održavanja groblja i drugih javnih površina</t>
  </si>
  <si>
    <t>PROGRAM 02</t>
  </si>
  <si>
    <t>DJELOKRUG RADA MJESNE SAMOUPRAVE</t>
  </si>
  <si>
    <t>PREDSTAVNIČKA I IZVRŠNA TIJELA</t>
  </si>
  <si>
    <t>TEKUĆE DONACIJE VSNM OPĆINE KISTANJE</t>
  </si>
  <si>
    <t>REDOVNA DJELATNOST IZVRŠNOG ČELNIKA</t>
  </si>
  <si>
    <t>PRIPREMA I DONOŠENJE AKATA IZ DJELOKRUGA TIJELA</t>
  </si>
  <si>
    <t xml:space="preserve"> ORGANIZIRANJE I PROVOĐENJE ZAŠTITE I SPAŠAVANJA</t>
  </si>
  <si>
    <t>0320</t>
  </si>
  <si>
    <t>Komunalna infrastruktura - izgradnja</t>
  </si>
  <si>
    <t>Ugradnja led rasvjete</t>
  </si>
  <si>
    <t>Projektna dokumentacija</t>
  </si>
  <si>
    <t>Naknade za rad predstavničkih tijela, povjerenstava i sl.</t>
  </si>
  <si>
    <t>Naknade za rad pred. i izvršnih tijela, povj. i sl.</t>
  </si>
  <si>
    <t>I.</t>
  </si>
  <si>
    <t>OPĆI DIO</t>
  </si>
  <si>
    <t>Članak 1.</t>
  </si>
  <si>
    <t>Šifra izvora</t>
  </si>
  <si>
    <t>A.RAČUN PRIHODA I RASHODA</t>
  </si>
  <si>
    <t xml:space="preserve">Prihodi poslovanja </t>
  </si>
  <si>
    <t>Prihodi od prodaje nefinancijske imovine</t>
  </si>
  <si>
    <t>RAZLIKA-MANJAK</t>
  </si>
  <si>
    <t>B.RAČUN ZADUŽIVANJA/FINANCIRANJA</t>
  </si>
  <si>
    <t>Račun od financijske imovine i zaduživanja</t>
  </si>
  <si>
    <t>Izdaci za financijsku imovinu i otplate zajmova</t>
  </si>
  <si>
    <t>NETO ZADUŽIVANJE/FINANCIRANJE</t>
  </si>
  <si>
    <t>C.RASPOLOŽIVA SREDSTVA IZ PRETHODNIH GODINA(VIŠAK PRIHODA I REZERVIRANJA)</t>
  </si>
  <si>
    <t>Vlastiti izvori</t>
  </si>
  <si>
    <t>D. PRORAČUN UKUPNO</t>
  </si>
  <si>
    <t>Prihodi i primici</t>
  </si>
  <si>
    <t>Rashodi i izdaci</t>
  </si>
  <si>
    <t>Razlika - višak/manjak</t>
  </si>
  <si>
    <t>Članak 2.</t>
  </si>
  <si>
    <t>U tekuću pričuvu Proračuna izdvaja se 10.000,00 kuna.</t>
  </si>
  <si>
    <t>Članak 3.</t>
  </si>
  <si>
    <t>Br.konta</t>
  </si>
  <si>
    <t>VRSTA PRIHODA/RASHODA</t>
  </si>
  <si>
    <t>Prihodi poslovanja</t>
  </si>
  <si>
    <t>Prihodi od poreza</t>
  </si>
  <si>
    <t>Porez i prirez na dohodak</t>
  </si>
  <si>
    <t>Porez na dobit</t>
  </si>
  <si>
    <t>Porez na imovinu</t>
  </si>
  <si>
    <t>Porez na robu i usluge</t>
  </si>
  <si>
    <t>Ostali prihodi od poreza</t>
  </si>
  <si>
    <t>Potpore iz proračuna-MRRFEU</t>
  </si>
  <si>
    <t>Potpore iz proračuna-Ministarstvo prosvjete</t>
  </si>
  <si>
    <t>Potpore iz proračuna-županija</t>
  </si>
  <si>
    <t>Tekuće pomoći od ostalih subjekata-HZZ</t>
  </si>
  <si>
    <t>Ured za ljudska prava i manjine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</si>
  <si>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</si>
  <si>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</si>
  <si>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</si>
  <si>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</si>
  <si>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</si>
  <si>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</si>
  <si>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Komunalni doprinosi i naknade</t>
  </si>
  <si>
    <t>Ostali prihodi</t>
  </si>
  <si>
    <t>Vlastiti prihodi</t>
  </si>
  <si>
    <t>Prihodi od prodaje nefinanc.imovi.</t>
  </si>
  <si>
    <t>Prih.od prodaje neproizved.imovine</t>
  </si>
  <si>
    <t>Prihod.od prodaje mater.imovine</t>
  </si>
  <si>
    <t>Prih.od prodaje proizv.dugot.imov.</t>
  </si>
  <si>
    <t>Prihodi od prodaje građev.objekta</t>
  </si>
  <si>
    <t>Plaće</t>
  </si>
  <si>
    <t>Rashodi  za materijal i energiju</t>
  </si>
  <si>
    <t>Naknade troš. osobama izvan radnog odnosa</t>
  </si>
  <si>
    <t>Ostali nespome.rashodi poslova.</t>
  </si>
  <si>
    <t>Kamate za primljene zajmove</t>
  </si>
  <si>
    <t>Subvencije trgovačkim druš.i obrt.izvan jav.sekt.</t>
  </si>
  <si>
    <t>Pomoći dane u inozemst. i unutar opće države</t>
  </si>
  <si>
    <t>Pomoći unutar opće države</t>
  </si>
  <si>
    <t>Naknade kućanstvima i građanima</t>
  </si>
  <si>
    <t>Ostale naknad.građ.i kućanst.</t>
  </si>
  <si>
    <t>Kapitalne donacije</t>
  </si>
  <si>
    <t>Kazne, penali i naknade šteta</t>
  </si>
  <si>
    <t>Izvanredni rashodi</t>
  </si>
  <si>
    <t>Kapitalne pomoći</t>
  </si>
  <si>
    <t>Rash.za nabavu nefinan-imovine</t>
  </si>
  <si>
    <t>Rashodi za nabavu neproizv.imovine</t>
  </si>
  <si>
    <t>Nematerijalna proizved.imovina</t>
  </si>
  <si>
    <t>Rashodi za nabavu proizv.dugot.imovine</t>
  </si>
  <si>
    <t>Knjige,umjet.djela itd.</t>
  </si>
  <si>
    <t>Rashodi za dodatna ulag.na nefinancijsku imovinu</t>
  </si>
  <si>
    <t>Primici od financijske imovine i zaduživanja</t>
  </si>
  <si>
    <t>Primici od zaduživanja</t>
  </si>
  <si>
    <t>Izdaci za dane zajmove trg. društvima</t>
  </si>
  <si>
    <t>C.RASPOLOŽIVA SREDSTVA IZ PRETHODIH GODINA (VIŠAK PRIHODA I REZERVIRANJA)</t>
  </si>
  <si>
    <t>Rezultat poslovanja</t>
  </si>
  <si>
    <t>Višak/manjak prihoda</t>
  </si>
  <si>
    <t>Opći prihodi i primici</t>
  </si>
  <si>
    <t>Doprinosi</t>
  </si>
  <si>
    <t>Prihodi za posebne namjene</t>
  </si>
  <si>
    <t>Pomoći  uključujući i one iz inozemtva,međun.organ.drugih proračuna i ostalih subjekata unutar  općeg proračuna</t>
  </si>
  <si>
    <t>Namjenski primici-uključuju se primici od financijske imovine i zaduživanja , čija je namjena utvrđena posebnim ugovorima i ili/propisima.</t>
  </si>
  <si>
    <t xml:space="preserve">UKUPNO </t>
  </si>
  <si>
    <t>Uređaji, strojevi i oprema za ostale namjene</t>
  </si>
  <si>
    <t>Poticaj poljoprivredi i ruralnom razvoju - LAG</t>
  </si>
  <si>
    <t>Usluge tek. i inv.održ.javnih površina - KP Kistanje</t>
  </si>
  <si>
    <t>Geodetsko-katastarske usluge</t>
  </si>
  <si>
    <t>Projektna dokumentacija-centar Kistanje</t>
  </si>
  <si>
    <t>Projektna dokumentacija - ul.Hrv.branitelja</t>
  </si>
  <si>
    <t>Naknade - izbori za mjesne odbore</t>
  </si>
  <si>
    <t>OPREMANJE OPĆINSKE UPRAVE</t>
  </si>
  <si>
    <t>Ostale intelektualne usl.-program za zadr.nez.izgr.zgrada</t>
  </si>
  <si>
    <t>Tekuće donacije - udruga umirovljenika</t>
  </si>
  <si>
    <t>Rashodi za zajmove</t>
  </si>
  <si>
    <t>Rashodi ukupno:</t>
  </si>
  <si>
    <t>Prihodi ukupno:</t>
  </si>
  <si>
    <t>5. Pomoći</t>
  </si>
  <si>
    <t>2. Doprinosi</t>
  </si>
  <si>
    <t>3. Vlastiti prihodi</t>
  </si>
  <si>
    <t>4. Prihodi za posebne namjene</t>
  </si>
  <si>
    <t>6. Donacije</t>
  </si>
  <si>
    <t>8. Namjenski primici</t>
  </si>
  <si>
    <t>049</t>
  </si>
  <si>
    <t>Izdaci za dane zajmove</t>
  </si>
  <si>
    <t>Naknade - izbori za VSNM</t>
  </si>
  <si>
    <t>Usluge tekućeg i inv.održavanja - groblja i spomen ploče</t>
  </si>
  <si>
    <t>Odvoz glomaznog otpada</t>
  </si>
  <si>
    <t>Naknade građanima i kućanstvima - pogrebni troškovi</t>
  </si>
  <si>
    <t>Uređenje Centra za posjetitelje</t>
  </si>
  <si>
    <t>Poduzetnički inkubator</t>
  </si>
  <si>
    <t>Sitni inventar - nabava klupa i druge urbane opreme</t>
  </si>
  <si>
    <t>Tekuće pomoći od ostalih subjekata- Hrvatske ceste</t>
  </si>
  <si>
    <t>Tekuće pomoći od ostalih subjekata - Vodovod</t>
  </si>
  <si>
    <t>Prometnice i odvodnja Novo naselje Kistanje 1 II. Faza</t>
  </si>
  <si>
    <t>Naknade - lokalni izbori</t>
  </si>
  <si>
    <t>Potpore iz proračuna - Ministarstvo turizma</t>
  </si>
  <si>
    <t>Dodatna ulaganja na prijevoznim sredstvima</t>
  </si>
  <si>
    <t>Izgradnja ruralnog poduz.centra - inkubatora Krka Kistanje</t>
  </si>
  <si>
    <t>Dodatna ulaganja na prijevoznim srestvima</t>
  </si>
  <si>
    <t>Ceste, želj. i sl. građ.objekti-Ulica Nikole Tesle (nogostup)</t>
  </si>
  <si>
    <t xml:space="preserve">Usluge tekućeg i invest. održ. - ceste </t>
  </si>
  <si>
    <t>Ceste, želj. i sl. građ.objekti-Ulica Hrv. branitelja (nogostup)</t>
  </si>
  <si>
    <t>Pregled stanja i izvješće o javnoj rasvjeti</t>
  </si>
  <si>
    <t>Ostale intelektualne usluge-pravo na pristup informacijama</t>
  </si>
  <si>
    <t>Ostali nespom.građ.obj. - precrpnica</t>
  </si>
  <si>
    <t>Sanacija kanalizacijskog sustava</t>
  </si>
  <si>
    <t>Ostale intelektualne usluge - revizorske usluge</t>
  </si>
  <si>
    <t>PROGRAM  24</t>
  </si>
  <si>
    <t>PROGRAM 25</t>
  </si>
  <si>
    <t>Biciklistička staza</t>
  </si>
  <si>
    <t>Projektna dokumentacija za Eko centar sa tržnicom i pratećim objektima</t>
  </si>
  <si>
    <t>Izgradnja moblnog reciklažnog dvorišta - betonski radovi</t>
  </si>
  <si>
    <t>Primljeni krediti i zajmovi kreditnih i ost.fin.inst.izvan javnog sektora/trg.društva u javnom sektoru</t>
  </si>
  <si>
    <t>Dani zajmovi trg.društvu u javnom sektoru - dugoročni</t>
  </si>
  <si>
    <t>Izdaci za otplatu glavnice primljenih zajmova</t>
  </si>
  <si>
    <t>Otplata glavnice primljenih zajmova od banaka i ostalih fin.inst. izvan javnog sektora</t>
  </si>
  <si>
    <t>Umjetnička, literarna i znanstvena djela - Izmjene PP UO/GUP Kistanje</t>
  </si>
  <si>
    <t>Nabava mobilnog reciklažnog dvorišta - tip kontejner</t>
  </si>
  <si>
    <t>Donacije - uključujući i  prihode od fizičkih osoba,neprofitnih organ.trgov.društava i ostalih subjekata izvan općeg proračuna</t>
  </si>
  <si>
    <t>Prihodi od prodaje ili zamjne nefinancijske imovine i naknade s naslova osiguranja (i one od prodaje ili zamjene nef.imov. i od nakn.štete s osnova osiguranja)</t>
  </si>
  <si>
    <t>Troškovi za izbore članova vijeća MO</t>
  </si>
  <si>
    <t>Ostali prometni objekti - biciklistička staza, šetnica i slično</t>
  </si>
  <si>
    <t>Ceste - sanacija i moderniz.nerazavrstane ceste - razno</t>
  </si>
  <si>
    <t>Projektna dokum.za sanaciju, obnovu, rekonstrukciju ili izgradnju građ.objekata na grobljima (kapelice, ograde)</t>
  </si>
  <si>
    <t>Natječajna dokumentacija - poduzetnički inkubator za EU fondove</t>
  </si>
  <si>
    <t>Igraonice za djecu i mladež-predškolski odgoj/mala škola</t>
  </si>
  <si>
    <t>Igraonice za djecu - cjelogodišnji program</t>
  </si>
  <si>
    <t>Pomoć u novcu (ogrjev)</t>
  </si>
  <si>
    <t>Rashodi za nabavu nematerijalne proizvedene imovine</t>
  </si>
  <si>
    <t>Projektna dokumentacija - izgradnja eko pijace</t>
  </si>
  <si>
    <t>Ostala zemljišta</t>
  </si>
  <si>
    <t>Materijalna imovina-prirodna bogatstva</t>
  </si>
  <si>
    <t>Kapitalni projekt
Funkcijska klas.</t>
  </si>
  <si>
    <t xml:space="preserve">PROJEKT  SUFINANCIRAN OD NACIONALNIH I EU
SREDSTAVA-IZGRADNJA RURALNOG PODUZETNIČKOG CENTRA-INKUBATORA KRKA,KISTANJE 
04-Ekonomski poslovi/Višenamjenski razvojni projekti
</t>
  </si>
  <si>
    <t>Rashodi za nabavu  nefinancijske imovine</t>
  </si>
  <si>
    <t>Troškovi komunalnog doprinosa,vodnih i energetskih priključaka</t>
  </si>
  <si>
    <t>Usluge projektantskog nadzora nad izgradnjom građevine</t>
  </si>
  <si>
    <t xml:space="preserve">Postrojenja i oprema </t>
  </si>
  <si>
    <t>Izrada Tehnološkog projekta i troškovnika za opremu ruralnog poduzetničkog centra-inkubatora Krka,Kistanje
Broj elemenata i aktivnosti:E2</t>
  </si>
  <si>
    <t>Plaće (bruto II)</t>
  </si>
  <si>
    <t>K100802</t>
  </si>
  <si>
    <t>Pomoći dane u inozemstvo i unutar općeg proračuna</t>
  </si>
  <si>
    <t>Pomoći proračunskim korisnicima drugih proračuna</t>
  </si>
  <si>
    <t>Kapitralne pomoći proračunskim korisnicima drugih proračuna</t>
  </si>
  <si>
    <t>Izgradnja i uređenje protupožarnog puta Pištavac (sa uslugama stručnog nadzora)+konzervat.radovi</t>
  </si>
  <si>
    <t xml:space="preserve">Aktivnost </t>
  </si>
  <si>
    <t>Rashodi za nabavu fotonaponskih uređaja-panela</t>
  </si>
  <si>
    <t>Funkcijska klasi.</t>
  </si>
  <si>
    <t xml:space="preserve">  06-Usluge unaprjeđenja stanovanja i zajednice</t>
  </si>
  <si>
    <t>A100142</t>
  </si>
  <si>
    <t>Fotonaponski paneli za elektrifikaciju i drugi uređaji za 
naselje Parčić</t>
  </si>
  <si>
    <t>Izgradnja ulice (dio ukice Marka Marulića i dio ulice Glama) uključujući i usluge stručnog nadzora</t>
  </si>
  <si>
    <t>Završetak izgradnje ulice Gospe Letničke</t>
  </si>
  <si>
    <t>Izgradnja vodovoda - Reljići/Macure</t>
  </si>
  <si>
    <t>Proj.vodovoda od ul.N.Tesle do Manastira Krka - Elaborat izvlaštenja cestovnog zemljišta</t>
  </si>
  <si>
    <t>Proj.dokum.za izgradnju parka u Novom naselju Kistanje 1</t>
  </si>
  <si>
    <t>Projektna dokumentacija za uređenje centra u B.Selu</t>
  </si>
  <si>
    <t>Potpore iz proračuna - Ministarstvo kulture</t>
  </si>
  <si>
    <t>Središnji državni ured za Hrvate izvan RH</t>
  </si>
  <si>
    <t>A100274</t>
  </si>
  <si>
    <t>A100275</t>
  </si>
  <si>
    <t>Plan razvojnih programa Općine Kistanje za 2018. godinu se donosi kao poseban akt.</t>
  </si>
  <si>
    <t>E1 A1                                                                                                    01.Izvođenje građevinskih radova  na izgradnji Ruralnog poduzetničkog centra inkubator "Krka",Kistanje.</t>
  </si>
  <si>
    <t>E1 A1                                                                                                   02. Usluga projektantskog nadzora, glavnog stručnog nadzora nad izgradnjom građevine i usluge stručnog nadzora arhitektonsko-građevinske grupe radova gradnje Ruralno poduzetničkog centra-inkubatora Krka, Kistanje</t>
  </si>
  <si>
    <t xml:space="preserve">E1 A1                                                                                                   03. Nabava, isporuka i ugradnja opreme Ruralnog poduzetničkog centra-inkubatora Krka, Kistanje
</t>
  </si>
  <si>
    <t>E2 PM                                                                                                   Upravaljanje projektom Plaće za upravljanje projektom članova projektnog tima zaposlenih u Općini Kistanje:
-voditelja projektnog tima
-zamjenika voditelja projektnog tima
-člana projektnog tima za financijsko upravljanje</t>
  </si>
  <si>
    <t>E2 PM                                                                                                   04. Usluge vanjskog savjetovanja stručnjaka za  izradu natječajne dokumentacije  i administracije projekta "Izgradnja Ruralnog poduzetničkog centra-inkubatora Krka", Kistanje</t>
  </si>
  <si>
    <t>E3 V                                                                                                     05. Troškovi informiranja i vidljivosti projekta ruralnog poduzetničkog centra-inkubatora Krka, Kistanje - izrada internet (web) stranice inkubatora "Krka" Kistanje 
Broj elemenata i aktivnosti:E3</t>
  </si>
  <si>
    <t>E3 V                                                                                                     06. Troškovi informiranja i vidljivosti projekta ruralnog poduzetničkog centra-inkubatora Krka, Kistanje-tiskanje romotivnih materijala i 2 Roll-up-a</t>
  </si>
  <si>
    <t>E2 PM                                                                                                   07.  Usluge izrade revizije projekta Ruralnog poduzetničkog centra-inkubatora Krka, Kistanje</t>
  </si>
  <si>
    <t>PROJEKT FINANCIRAN OD NACIONALNIH I EU SREDSTAVA          EKO CENTAR KISTANJE</t>
  </si>
  <si>
    <t>K100803</t>
  </si>
  <si>
    <t>Nadzor nad izvođenjem radova izgradnje</t>
  </si>
  <si>
    <t>Nabava i montaža opreme</t>
  </si>
  <si>
    <t>Usluge revizije projekta</t>
  </si>
  <si>
    <t>Naknade građanima i kućanstvima</t>
  </si>
  <si>
    <t>Ostale naknade građanima i kućanstvima</t>
  </si>
  <si>
    <t>Nagrade vatrogascima</t>
  </si>
  <si>
    <t>Nabava hrane za snage zaštite i spašavanja (vatrogasci i dr.)</t>
  </si>
  <si>
    <t>Oprema za održavanje i zaštitu (i/ili civilnu zaštitu)</t>
  </si>
  <si>
    <t>Uređaji, strojevi za ostale namjene - video nadzor</t>
  </si>
  <si>
    <t>Uređenje temelja za postavljanje nadstrešnice</t>
  </si>
  <si>
    <t>Uređaji, str. i oprema za ostale namjene - komposteri za kućni otpad ili sakupljanje selekcioniranog otpada</t>
  </si>
  <si>
    <t>Teretno-motorno vozilo s priključcima (ralica, kosilica)</t>
  </si>
  <si>
    <t>Izgradnja kapelice-ograde groblja-sufinanciranje</t>
  </si>
  <si>
    <t>Izgradnja gravitacijskog cjevovoda Kistanje - manastir Krka</t>
  </si>
  <si>
    <t>Projektna dokumentacija za izgradnju vatrogasnog doma u Kistanjama</t>
  </si>
  <si>
    <t>Ostale intelektualne usluge-održavanje računovodstvenog programa i  digitalne arhive</t>
  </si>
  <si>
    <t>043</t>
  </si>
  <si>
    <t>Izvođenje radova na rekonstrukciji, uređenju i opremanju prostora za "Prezentacijski centar kulturne baštine dalmatinske zagore u sklopu Centra za posjetitelje nacionalnog parka "Krka" Kistanje, II. faza</t>
  </si>
  <si>
    <t xml:space="preserve">Projektna dokumentacija za:                                                                   -sanaciju odlagališta                                                                            </t>
  </si>
  <si>
    <t>Projektna dokumentacija za izgradnju reciklažnog
dvorišta za komunalni otpad</t>
  </si>
  <si>
    <t>Proj.dokum.za izgradnju reciklažnog građevinskog dvorišta</t>
  </si>
  <si>
    <t>Na temelju članka 39.st.2.  Zakona o proračunu ("Narodne novine",broj 87/08., 136/12,15/15.), i članka  32. Statuta Općine Kistanje (Službeni vjesnik Šibensko-kninske županije",</t>
  </si>
  <si>
    <t>(6-4)</t>
  </si>
  <si>
    <t>Potpore iz proračuna - SDUOSZ</t>
  </si>
  <si>
    <t>Potpore iz proračuna-Min. Grad.i prost.uređ.</t>
  </si>
  <si>
    <t>Potpore iz proračuna - Min.gospo.EU projekt</t>
  </si>
  <si>
    <t>Povećanje/
smanjenje</t>
  </si>
  <si>
    <t>Poticaj razvoja gospodarstva-savjetovanja, seminari i drugo
sufinanciranje nabave sadnog materijala .</t>
  </si>
  <si>
    <t>Usluge vanjskog savjetnika za izradu natječajne dokumentacije ,administraciju projekta i drugo.</t>
  </si>
  <si>
    <t>Ostali nespomenuti građ.objekti - izgradnja autokampa
i ili uređenje okoliša sa parkiralištem</t>
  </si>
  <si>
    <t xml:space="preserve">Projektna dokumentacija za kanalizacijski sustav-pročistač </t>
  </si>
  <si>
    <t xml:space="preserve">Proj.dok.za Dom staraca u B.Selu - ex škola/
 ili uređenje okoliša doma kulture </t>
  </si>
  <si>
    <t xml:space="preserve">Projektna dokumentacija-razna </t>
  </si>
  <si>
    <t>OSNOVNO ,SREDNJOŠKOLSKO OBRAZOVANJE</t>
  </si>
  <si>
    <t xml:space="preserve">I DRUGO OBRAZOVANJE </t>
  </si>
  <si>
    <t>Nagrade učenicima i studentima</t>
  </si>
  <si>
    <t xml:space="preserve"> Pomoć starim i nemoćnim osobama-u kući
Projekt sufinanciran od nacionalnih i EU sredstava
"ŽENE RADE"</t>
  </si>
  <si>
    <t>Razlika</t>
  </si>
  <si>
    <t>Usluge tekućeg i invest.održavanja-razno</t>
  </si>
  <si>
    <t xml:space="preserve">Potpore iz proračuna - Ministarstvo za demografiju, obitelj, mlade i soc.politiku  </t>
  </si>
  <si>
    <t>Tekuće pomoći od ostalih subjekata-SNV</t>
  </si>
  <si>
    <t xml:space="preserve">Izgradnja Eko centra sa tržnicom i pratećim objektima I.faza                 - uređenje okoliša u funkciji budućeg centra </t>
  </si>
  <si>
    <t>Sanacija odlagališta Macure</t>
  </si>
  <si>
    <t>Pomoći iz proračuna-država-Sredstva fiskalnog
 izravnjanja</t>
  </si>
  <si>
    <t>Ostali nespom.građ.obj. - precrpnica /popravak opreme</t>
  </si>
  <si>
    <t>I.Izmjene proračuna 2018.</t>
  </si>
  <si>
    <t xml:space="preserve">Ostali građevinski objekti - ograda groblja u Biovičinom Selu
i i drugih groblja ( sa nadzorom) </t>
  </si>
  <si>
    <t>Izgradnja reciklažno dvorište za građevni otpad</t>
  </si>
  <si>
    <t>Izgradnja reciklažno dvorište za komunalni otpad</t>
  </si>
  <si>
    <t xml:space="preserve">Dječjeg (ili tenisko) igralište - izgradnja/opremanje Kistanje/ </t>
  </si>
  <si>
    <t>Plan
2018.</t>
  </si>
  <si>
    <t>Ostvarenje
2016.</t>
  </si>
  <si>
    <t>Plan
2017.</t>
  </si>
  <si>
    <t>Projekcija
2019.</t>
  </si>
  <si>
    <t>Projekcija
2020.</t>
  </si>
  <si>
    <t>I.Izmjene proračuna
2018.</t>
  </si>
  <si>
    <t xml:space="preserve"> Plan
2017.</t>
  </si>
  <si>
    <r>
      <t>Fekalna kanalizacija - ul.dr. F.Tuđmana i /ili izgradnja pročistaća</t>
    </r>
    <r>
      <rPr>
        <strike/>
        <sz val="8"/>
        <rFont val="Arial"/>
        <family val="2"/>
      </rPr>
      <t xml:space="preserve">
</t>
    </r>
  </si>
  <si>
    <t>Izvođenje radova na izgradnji EKO CENTRA-prethodni  radovi na uređenju okoliša sa pripadajućom komunalnom infrastrukturom (I.etapa)</t>
  </si>
  <si>
    <t>Proračun Općine Kistanje za 2018. godinu s projekcijama za 2019. i 2020. godinu ("Službeni vjesnik  Šibensko-kninske županije" br.14/2017, u članku 1. mijenja se i glasi :</t>
  </si>
  <si>
    <t xml:space="preserve">Tekuće pom. od ostalih subjekata-
EU projekt HZZ-ŽENE RADE </t>
  </si>
  <si>
    <t>4.</t>
  </si>
  <si>
    <t>Potpore iz inozemstva i od subjekata unutar 
općeg proračuna</t>
  </si>
  <si>
    <t>Pomoći od ostalih proračuna unutar općeg 
proračuna-FZOEU</t>
  </si>
  <si>
    <t>Tekuće pomoći od ostalih subjekata-Hrvatske 
vode</t>
  </si>
  <si>
    <t>Prihodi od prodaje materijalne imovine</t>
  </si>
  <si>
    <t>Prihodi od prodaje neproizvedene imovine</t>
  </si>
  <si>
    <t>Ostale naknade zbog zaštićenih prirodnih
 područja (NP KRKA)</t>
  </si>
  <si>
    <t>DRUGE IZMJENE I DOPUNE PRORAČUNA OPĆINE KISTANJE ZA 2018. SA PROJEKCIJAMA PRORAČUNA ZA 2019. I 2020.GODINU</t>
  </si>
  <si>
    <t>U članku  3. prihodi i rashodi  po ekonomskim klasifikacijama  utvrđuju se u  Računu prihoda i rashoda u Drugoj  izmjeni  proračuna za 2018.g. i projekcijima za 2019.i 2020.g, kako slijedi:</t>
  </si>
  <si>
    <t>II.Izmjene proračuna
2018.</t>
  </si>
  <si>
    <t>II.Izmjene
2018.</t>
  </si>
  <si>
    <t>Povećanje
/smanjenje</t>
  </si>
  <si>
    <t>Projekcija za 
2019.</t>
  </si>
  <si>
    <t>Projekcija
 za 2020.</t>
  </si>
  <si>
    <t>KLASA:</t>
  </si>
  <si>
    <t xml:space="preserve">P r e d s j e d n i k </t>
  </si>
  <si>
    <t>Marko Sladaković</t>
  </si>
  <si>
    <t>Druge izmjene i dopune Proračuna Općine Kistanje za 2018.g. sastoje se od:</t>
  </si>
  <si>
    <t>Plan 
proračuna
  2019.</t>
  </si>
  <si>
    <t>Projekcija
 za 2019.</t>
  </si>
  <si>
    <t>Projekcija 
za 2020.</t>
  </si>
  <si>
    <t>II.Izmjene
proračuna 
2018.</t>
  </si>
  <si>
    <t>7.</t>
  </si>
  <si>
    <t>Izgradnja nogostupa uz ŽC 6070 ( sa nadzrom)-Đevrske</t>
  </si>
  <si>
    <t>Uređenje dijela javne površine (sa asfaltiranjem) radi prenamjene u pješačku stazu,odnosno nogostup uz dio županijske ceste.</t>
  </si>
  <si>
    <t>Uređenje javne površine na dijelu županijske ceste i to izmeđunje i  obiteljskih kuća ,radi sigurnosti prometa ljudi i vozila/prilazi kućama sa ceste-Đevrske.</t>
  </si>
  <si>
    <t>Oprema za ostale namjene - spremnici za miješani 
komunalni otpadkošare za smeće</t>
  </si>
  <si>
    <t>Uređenje zelenih površina uz D59 kroz Kistanje i druge ceste-okoliša</t>
  </si>
  <si>
    <t>II.Izmjene 
proračuna 
2018.g.</t>
  </si>
  <si>
    <t>Plan 
proračuna
 za 2020.</t>
  </si>
  <si>
    <t>Projektna dokumentacija za uređenje cesta- i drugo-lokve itd.</t>
  </si>
  <si>
    <t>I.Izmjene 
2018.</t>
  </si>
  <si>
    <t>Izvršenje
2017.</t>
  </si>
  <si>
    <t>Tekuće donacije - Hitna pomoć/i ili ambulanta</t>
  </si>
  <si>
    <t xml:space="preserve">Sanacija zidova lokve Lalića i lokve u Varivodama/I.faza </t>
  </si>
  <si>
    <t>Pojačano održavanje (sanacija i modernizacija) seoskih nerazvrstanih cesta (u naselju Varivode) i dijelova ner.cesta - razno / Zečevo/Ardalići, Nunić, B.Selo, Đevrske itd.(sa nadzorom)</t>
  </si>
  <si>
    <t>Modernizacija  nerazvrstanih i lokalnih  cesta na širem području Općine Kistanje (npr.Kresovići) / sa uslugom stručnog nadzora</t>
  </si>
  <si>
    <t>Tekući plan
2017.</t>
  </si>
  <si>
    <t>Tekuće donacije-Hitna pomoć</t>
  </si>
  <si>
    <t>Tekuće donacije-HZZ Šibenik</t>
  </si>
  <si>
    <t>Tekuće donacije - udruga antifašista</t>
  </si>
  <si>
    <t>Oprema za održavanje i zaštitu -klima</t>
  </si>
  <si>
    <t>Modernizacija seoskih nerazvrstanih cesta-naselje Varivode (sa uslugama stručnog nadzora)</t>
  </si>
  <si>
    <t>Uređenje igrališta (i ili parka u NN Kistanje 1)</t>
  </si>
  <si>
    <t>Iizvorni plan
2017.</t>
  </si>
  <si>
    <t>Tekuće pomoći od ostalih subjekata -NP Krka</t>
  </si>
  <si>
    <t>Ostale intelektualne usluge-računovodstveni servis</t>
  </si>
  <si>
    <t>(8-7)</t>
  </si>
  <si>
    <t>U članku 4.Rashodi i Izdaci od 10.575.757,00 kn raspoređuju se po razredima ,glavama,proračunskim i ostalim korisnicima po ekonomskoj,funkcijskoj  i programskoj  klasifikaciji te po izvorima financiranja ,kako slijedi:</t>
  </si>
  <si>
    <t>Kistanje,20.prosinca 2018.g.</t>
  </si>
  <si>
    <t>Izvršenje
2017+P1.</t>
  </si>
  <si>
    <t>10</t>
  </si>
  <si>
    <t>broj 8/09,15/10 ,4/13 i 2/18), Općinsko vijeće Općine Kistanje, na svojoj 10. sjednici održanoj dana 20.prosinca 2018.g., donosi</t>
  </si>
  <si>
    <t xml:space="preserve">   </t>
  </si>
  <si>
    <t>Ove  Druge izmjene i dopune Proračuna Općine Kistanje za 2018. godinu i Projekcije proračuna za 2019. i 2020. godinu stupaju na snagu prvi dan nakon objave  u  "Službenom vjesniku Šibensko-kninske županije" i primjenjuju se od 01.siječnja 2018.godine</t>
  </si>
  <si>
    <t>400-06/17/01/6</t>
  </si>
  <si>
    <t>URBROJ:2182/16-01-18/5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</si>
</sst>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0\ _k_n_-;\-* #,##0.000\ _k_n_-;_-* &quot;-&quot;??\ _k_n_-;_-@_-"/>
    <numFmt numFmtId="165" formatCode="_-* #,##0.0\ _k_n_-;\-* #,##0.0\ _k_n_-;_-* &quot;-&quot;??\ _k_n_-;_-@_-"/>
    <numFmt numFmtId="166" formatCode="_-* #,##0\ _k_n_-;\-* #,##0\ _k_n_-;_-* &quot;-&quot;??\ _k_n_-;_-@_-"/>
    <numFmt numFmtId="167" formatCode="0.0"/>
    <numFmt numFmtId="168" formatCode="0.000"/>
    <numFmt numFmtId="169" formatCode="#,##0.0"/>
    <numFmt numFmtId="170" formatCode="#,##0.000"/>
    <numFmt numFmtId="171" formatCode="_-* #,##0.0000\ _k_n_-;\-* #,##0.0000\ _k_n_-;_-* &quot;-&quot;??\ _k_n_-;_-@_-"/>
    <numFmt numFmtId="172" formatCode="_-* #,##0.00000\ _k_n_-;\-* #,##0.00000\ _k_n_-;_-* &quot;-&quot;??\ _k_n_-;_-@_-"/>
    <numFmt numFmtId="173" formatCode="0.0%"/>
    <numFmt numFmtId="174" formatCode="[$-41A]d\.\ mmmm\ yyyy\."/>
    <numFmt numFmtId="175" formatCode="0.0000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\ &quot;kn&quot;"/>
    <numFmt numFmtId="181" formatCode="#,##0.0\ &quot;kn&quot;"/>
    <numFmt numFmtId="182" formatCode="#,##0\ &quot;kn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Arial"/>
      <family val="2"/>
    </font>
    <font>
      <strike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CE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3" borderId="0" applyNumberFormat="0" applyBorder="0" applyAlignment="0" applyProtection="0"/>
    <xf numFmtId="0" fontId="6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7" borderId="1" applyNumberFormat="0" applyAlignment="0" applyProtection="0"/>
    <xf numFmtId="0" fontId="14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41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2" fillId="24" borderId="10" xfId="0" applyFont="1" applyFill="1" applyBorder="1" applyAlignment="1" applyProtection="1">
      <alignment/>
      <protection locked="0"/>
    </xf>
    <xf numFmtId="0" fontId="21" fillId="24" borderId="10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0" fontId="21" fillId="24" borderId="14" xfId="0" applyFont="1" applyFill="1" applyBorder="1" applyAlignment="1" applyProtection="1">
      <alignment/>
      <protection locked="0"/>
    </xf>
    <xf numFmtId="0" fontId="22" fillId="5" borderId="15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0" fontId="21" fillId="24" borderId="16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Alignment="1" applyProtection="1">
      <alignment/>
      <protection locked="0"/>
    </xf>
    <xf numFmtId="0" fontId="22" fillId="7" borderId="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3" fontId="21" fillId="24" borderId="0" xfId="0" applyNumberFormat="1" applyFont="1" applyFill="1" applyBorder="1" applyAlignment="1" applyProtection="1">
      <alignment/>
      <protection locked="0"/>
    </xf>
    <xf numFmtId="0" fontId="22" fillId="24" borderId="0" xfId="0" applyFont="1" applyFill="1" applyAlignment="1" applyProtection="1">
      <alignment/>
      <protection locked="0"/>
    </xf>
    <xf numFmtId="0" fontId="21" fillId="24" borderId="17" xfId="0" applyFont="1" applyFill="1" applyBorder="1" applyAlignment="1" applyProtection="1">
      <alignment/>
      <protection locked="0"/>
    </xf>
    <xf numFmtId="3" fontId="21" fillId="0" borderId="0" xfId="0" applyNumberFormat="1" applyFont="1" applyFill="1" applyAlignment="1" applyProtection="1">
      <alignment/>
      <protection locked="0"/>
    </xf>
    <xf numFmtId="0" fontId="21" fillId="24" borderId="18" xfId="0" applyFont="1" applyFill="1" applyBorder="1" applyAlignment="1" applyProtection="1">
      <alignment/>
      <protection locked="0"/>
    </xf>
    <xf numFmtId="0" fontId="22" fillId="5" borderId="19" xfId="0" applyFont="1" applyFill="1" applyBorder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3" fontId="21" fillId="24" borderId="0" xfId="0" applyNumberFormat="1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3" fontId="21" fillId="0" borderId="15" xfId="0" applyNumberFormat="1" applyFont="1" applyFill="1" applyBorder="1" applyAlignment="1" applyProtection="1">
      <alignment/>
      <protection locked="0"/>
    </xf>
    <xf numFmtId="0" fontId="27" fillId="0" borderId="10" xfId="59" applyFont="1" applyFill="1" applyBorder="1" applyAlignment="1" applyProtection="1">
      <alignment horizontal="right" wrapText="1"/>
      <protection locked="0"/>
    </xf>
    <xf numFmtId="0" fontId="21" fillId="0" borderId="15" xfId="0" applyFont="1" applyBorder="1" applyAlignment="1" applyProtection="1">
      <alignment/>
      <protection locked="0"/>
    </xf>
    <xf numFmtId="0" fontId="21" fillId="0" borderId="20" xfId="0" applyFont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1" fillId="0" borderId="13" xfId="0" applyFont="1" applyBorder="1" applyAlignment="1" applyProtection="1">
      <alignment/>
      <protection locked="0"/>
    </xf>
    <xf numFmtId="3" fontId="21" fillId="0" borderId="13" xfId="0" applyNumberFormat="1" applyFont="1" applyFill="1" applyBorder="1" applyAlignment="1" applyProtection="1">
      <alignment/>
      <protection locked="0"/>
    </xf>
    <xf numFmtId="0" fontId="21" fillId="0" borderId="16" xfId="0" applyFont="1" applyBorder="1" applyAlignment="1" applyProtection="1">
      <alignment/>
      <protection locked="0"/>
    </xf>
    <xf numFmtId="0" fontId="21" fillId="0" borderId="21" xfId="0" applyFont="1" applyBorder="1" applyAlignment="1" applyProtection="1">
      <alignment/>
      <protection locked="0"/>
    </xf>
    <xf numFmtId="0" fontId="21" fillId="0" borderId="22" xfId="0" applyFont="1" applyBorder="1" applyAlignment="1" applyProtection="1">
      <alignment/>
      <protection locked="0"/>
    </xf>
    <xf numFmtId="3" fontId="21" fillId="0" borderId="16" xfId="0" applyNumberFormat="1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0" fontId="21" fillId="0" borderId="18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3" fontId="22" fillId="0" borderId="0" xfId="0" applyNumberFormat="1" applyFont="1" applyFill="1" applyAlignment="1" applyProtection="1">
      <alignment/>
      <protection locked="0"/>
    </xf>
    <xf numFmtId="0" fontId="22" fillId="24" borderId="13" xfId="0" applyFont="1" applyFill="1" applyBorder="1" applyAlignment="1" applyProtection="1">
      <alignment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22" borderId="0" xfId="0" applyFont="1" applyFill="1" applyAlignment="1">
      <alignment/>
    </xf>
    <xf numFmtId="0" fontId="21" fillId="0" borderId="0" xfId="0" applyFont="1" applyAlignment="1">
      <alignment/>
    </xf>
    <xf numFmtId="0" fontId="21" fillId="7" borderId="0" xfId="0" applyFont="1" applyFill="1" applyAlignment="1">
      <alignment/>
    </xf>
    <xf numFmtId="0" fontId="21" fillId="7" borderId="10" xfId="0" applyFont="1" applyFill="1" applyBorder="1" applyAlignment="1">
      <alignment/>
    </xf>
    <xf numFmtId="3" fontId="21" fillId="7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3" fontId="22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Fill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Alignment="1">
      <alignment/>
    </xf>
    <xf numFmtId="3" fontId="21" fillId="7" borderId="0" xfId="0" applyNumberFormat="1" applyFont="1" applyFill="1" applyAlignment="1">
      <alignment/>
    </xf>
    <xf numFmtId="0" fontId="0" fillId="7" borderId="0" xfId="0" applyFill="1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>
      <alignment/>
    </xf>
    <xf numFmtId="0" fontId="22" fillId="15" borderId="10" xfId="0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1" fillId="15" borderId="10" xfId="0" applyFont="1" applyFill="1" applyBorder="1" applyAlignment="1">
      <alignment/>
    </xf>
    <xf numFmtId="3" fontId="21" fillId="15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2" fillId="15" borderId="10" xfId="0" applyFont="1" applyFill="1" applyBorder="1" applyAlignment="1">
      <alignment/>
    </xf>
    <xf numFmtId="0" fontId="21" fillId="15" borderId="11" xfId="0" applyFont="1" applyFill="1" applyBorder="1" applyAlignment="1">
      <alignment/>
    </xf>
    <xf numFmtId="0" fontId="21" fillId="15" borderId="12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13" xfId="0" applyFont="1" applyBorder="1" applyAlignment="1" applyProtection="1">
      <alignment/>
      <protection locked="0"/>
    </xf>
    <xf numFmtId="0" fontId="22" fillId="0" borderId="14" xfId="0" applyFont="1" applyBorder="1" applyAlignment="1" applyProtection="1">
      <alignment/>
      <protection locked="0"/>
    </xf>
    <xf numFmtId="0" fontId="22" fillId="0" borderId="17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/>
      <protection locked="0"/>
    </xf>
    <xf numFmtId="0" fontId="22" fillId="0" borderId="20" xfId="0" applyFont="1" applyBorder="1" applyAlignment="1" applyProtection="1">
      <alignment/>
      <protection locked="0"/>
    </xf>
    <xf numFmtId="3" fontId="23" fillId="0" borderId="10" xfId="0" applyNumberFormat="1" applyFont="1" applyFill="1" applyBorder="1" applyAlignment="1" applyProtection="1">
      <alignment/>
      <protection locked="0"/>
    </xf>
    <xf numFmtId="0" fontId="21" fillId="25" borderId="0" xfId="0" applyFont="1" applyFill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1" fillId="26" borderId="0" xfId="0" applyFont="1" applyFill="1" applyAlignment="1" applyProtection="1">
      <alignment/>
      <protection locked="0"/>
    </xf>
    <xf numFmtId="3" fontId="23" fillId="26" borderId="0" xfId="0" applyNumberFormat="1" applyFont="1" applyFill="1" applyBorder="1" applyAlignment="1" applyProtection="1">
      <alignment/>
      <protection locked="0"/>
    </xf>
    <xf numFmtId="0" fontId="22" fillId="25" borderId="10" xfId="0" applyFont="1" applyFill="1" applyBorder="1" applyAlignment="1" applyProtection="1">
      <alignment/>
      <protection locked="0"/>
    </xf>
    <xf numFmtId="3" fontId="23" fillId="25" borderId="10" xfId="0" applyNumberFormat="1" applyFont="1" applyFill="1" applyBorder="1" applyAlignment="1" applyProtection="1">
      <alignment/>
      <protection locked="0"/>
    </xf>
    <xf numFmtId="0" fontId="22" fillId="25" borderId="15" xfId="0" applyFont="1" applyFill="1" applyBorder="1" applyAlignment="1" applyProtection="1">
      <alignment/>
      <protection locked="0"/>
    </xf>
    <xf numFmtId="3" fontId="21" fillId="25" borderId="15" xfId="0" applyNumberFormat="1" applyFont="1" applyFill="1" applyBorder="1" applyAlignment="1" applyProtection="1">
      <alignment/>
      <protection locked="0"/>
    </xf>
    <xf numFmtId="3" fontId="23" fillId="25" borderId="15" xfId="0" applyNumberFormat="1" applyFont="1" applyFill="1" applyBorder="1" applyAlignment="1" applyProtection="1">
      <alignment/>
      <protection locked="0"/>
    </xf>
    <xf numFmtId="0" fontId="21" fillId="25" borderId="15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3" fontId="23" fillId="0" borderId="0" xfId="0" applyNumberFormat="1" applyFont="1" applyFill="1" applyBorder="1" applyAlignment="1" applyProtection="1">
      <alignment/>
      <protection locked="0"/>
    </xf>
    <xf numFmtId="3" fontId="23" fillId="26" borderId="10" xfId="0" applyNumberFormat="1" applyFont="1" applyFill="1" applyBorder="1" applyAlignment="1" applyProtection="1">
      <alignment/>
      <protection locked="0"/>
    </xf>
    <xf numFmtId="3" fontId="21" fillId="25" borderId="10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Border="1" applyAlignment="1" applyProtection="1">
      <alignment/>
      <protection locked="0"/>
    </xf>
    <xf numFmtId="3" fontId="23" fillId="5" borderId="19" xfId="0" applyNumberFormat="1" applyFont="1" applyFill="1" applyBorder="1" applyAlignment="1" applyProtection="1">
      <alignment/>
      <protection locked="0"/>
    </xf>
    <xf numFmtId="3" fontId="23" fillId="0" borderId="15" xfId="0" applyNumberFormat="1" applyFont="1" applyFill="1" applyBorder="1" applyAlignment="1" applyProtection="1">
      <alignment/>
      <protection locked="0"/>
    </xf>
    <xf numFmtId="3" fontId="23" fillId="0" borderId="13" xfId="0" applyNumberFormat="1" applyFont="1" applyFill="1" applyBorder="1" applyAlignment="1" applyProtection="1">
      <alignment/>
      <protection locked="0"/>
    </xf>
    <xf numFmtId="3" fontId="23" fillId="5" borderId="15" xfId="0" applyNumberFormat="1" applyFont="1" applyFill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7" borderId="0" xfId="0" applyFont="1" applyFill="1" applyAlignment="1" applyProtection="1">
      <alignment/>
      <protection locked="0"/>
    </xf>
    <xf numFmtId="0" fontId="23" fillId="5" borderId="0" xfId="0" applyFont="1" applyFill="1" applyAlignment="1" applyProtection="1">
      <alignment/>
      <protection locked="0"/>
    </xf>
    <xf numFmtId="3" fontId="23" fillId="24" borderId="13" xfId="0" applyNumberFormat="1" applyFont="1" applyFill="1" applyBorder="1" applyAlignment="1" applyProtection="1">
      <alignment/>
      <protection locked="0"/>
    </xf>
    <xf numFmtId="3" fontId="23" fillId="24" borderId="16" xfId="0" applyNumberFormat="1" applyFont="1" applyFill="1" applyBorder="1" applyAlignment="1" applyProtection="1">
      <alignment/>
      <protection locked="0"/>
    </xf>
    <xf numFmtId="3" fontId="23" fillId="24" borderId="0" xfId="0" applyNumberFormat="1" applyFont="1" applyFill="1" applyBorder="1" applyAlignment="1" applyProtection="1">
      <alignment/>
      <protection locked="0"/>
    </xf>
    <xf numFmtId="3" fontId="23" fillId="7" borderId="0" xfId="0" applyNumberFormat="1" applyFont="1" applyFill="1" applyAlignment="1" applyProtection="1">
      <alignment/>
      <protection locked="0"/>
    </xf>
    <xf numFmtId="3" fontId="23" fillId="7" borderId="0" xfId="0" applyNumberFormat="1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0" borderId="0" xfId="0" applyNumberFormat="1" applyFont="1" applyFill="1" applyAlignment="1" applyProtection="1">
      <alignment/>
      <protection locked="0"/>
    </xf>
    <xf numFmtId="3" fontId="23" fillId="24" borderId="18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3" fontId="23" fillId="24" borderId="0" xfId="0" applyNumberFormat="1" applyFont="1" applyFill="1" applyAlignment="1" applyProtection="1">
      <alignment/>
      <protection locked="0"/>
    </xf>
    <xf numFmtId="3" fontId="23" fillId="0" borderId="16" xfId="0" applyNumberFormat="1" applyFont="1" applyFill="1" applyBorder="1" applyAlignment="1" applyProtection="1">
      <alignment/>
      <protection locked="0"/>
    </xf>
    <xf numFmtId="0" fontId="2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23" fillId="27" borderId="0" xfId="0" applyFont="1" applyFill="1" applyAlignment="1">
      <alignment horizontal="center"/>
    </xf>
    <xf numFmtId="3" fontId="23" fillId="28" borderId="10" xfId="0" applyNumberFormat="1" applyFont="1" applyFill="1" applyBorder="1" applyAlignment="1" applyProtection="1">
      <alignment/>
      <protection locked="0"/>
    </xf>
    <xf numFmtId="3" fontId="21" fillId="25" borderId="0" xfId="0" applyNumberFormat="1" applyFont="1" applyFill="1" applyBorder="1" applyAlignment="1" applyProtection="1">
      <alignment/>
      <protection locked="0"/>
    </xf>
    <xf numFmtId="3" fontId="23" fillId="25" borderId="0" xfId="0" applyNumberFormat="1" applyFont="1" applyFill="1" applyBorder="1" applyAlignment="1" applyProtection="1">
      <alignment/>
      <protection locked="0"/>
    </xf>
    <xf numFmtId="0" fontId="22" fillId="25" borderId="0" xfId="0" applyFont="1" applyFill="1" applyBorder="1" applyAlignment="1" applyProtection="1">
      <alignment/>
      <protection locked="0"/>
    </xf>
    <xf numFmtId="0" fontId="0" fillId="25" borderId="0" xfId="0" applyFill="1" applyAlignment="1">
      <alignment/>
    </xf>
    <xf numFmtId="3" fontId="23" fillId="25" borderId="13" xfId="0" applyNumberFormat="1" applyFont="1" applyFill="1" applyBorder="1" applyAlignment="1" applyProtection="1">
      <alignment/>
      <protection locked="0"/>
    </xf>
    <xf numFmtId="3" fontId="32" fillId="25" borderId="13" xfId="0" applyNumberFormat="1" applyFont="1" applyFill="1" applyBorder="1" applyAlignment="1" applyProtection="1">
      <alignment/>
      <protection locked="0"/>
    </xf>
    <xf numFmtId="3" fontId="23" fillId="25" borderId="16" xfId="0" applyNumberFormat="1" applyFont="1" applyFill="1" applyBorder="1" applyAlignment="1" applyProtection="1">
      <alignment/>
      <protection locked="0"/>
    </xf>
    <xf numFmtId="3" fontId="23" fillId="25" borderId="12" xfId="0" applyNumberFormat="1" applyFont="1" applyFill="1" applyBorder="1" applyAlignment="1" applyProtection="1">
      <alignment horizontal="right"/>
      <protection locked="0"/>
    </xf>
    <xf numFmtId="3" fontId="23" fillId="25" borderId="24" xfId="0" applyNumberFormat="1" applyFont="1" applyFill="1" applyBorder="1" applyAlignment="1" applyProtection="1">
      <alignment/>
      <protection locked="0"/>
    </xf>
    <xf numFmtId="3" fontId="23" fillId="25" borderId="11" xfId="0" applyNumberFormat="1" applyFont="1" applyFill="1" applyBorder="1" applyAlignment="1" applyProtection="1">
      <alignment/>
      <protection locked="0"/>
    </xf>
    <xf numFmtId="3" fontId="23" fillId="25" borderId="14" xfId="0" applyNumberFormat="1" applyFont="1" applyFill="1" applyBorder="1" applyAlignment="1" applyProtection="1">
      <alignment/>
      <protection locked="0"/>
    </xf>
    <xf numFmtId="0" fontId="22" fillId="25" borderId="10" xfId="0" applyFont="1" applyFill="1" applyBorder="1" applyAlignment="1" applyProtection="1">
      <alignment/>
      <protection locked="0"/>
    </xf>
    <xf numFmtId="0" fontId="22" fillId="25" borderId="11" xfId="0" applyFont="1" applyFill="1" applyBorder="1" applyAlignment="1" applyProtection="1">
      <alignment horizontal="left"/>
      <protection locked="0"/>
    </xf>
    <xf numFmtId="0" fontId="22" fillId="25" borderId="12" xfId="0" applyFont="1" applyFill="1" applyBorder="1" applyAlignment="1" applyProtection="1">
      <alignment horizontal="left"/>
      <protection locked="0"/>
    </xf>
    <xf numFmtId="0" fontId="21" fillId="25" borderId="0" xfId="0" applyFont="1" applyFill="1" applyAlignment="1" applyProtection="1">
      <alignment/>
      <protection locked="0"/>
    </xf>
    <xf numFmtId="0" fontId="21" fillId="25" borderId="20" xfId="0" applyFont="1" applyFill="1" applyBorder="1" applyAlignment="1" applyProtection="1">
      <alignment/>
      <protection locked="0"/>
    </xf>
    <xf numFmtId="0" fontId="21" fillId="25" borderId="10" xfId="0" applyFont="1" applyFill="1" applyBorder="1" applyAlignment="1" applyProtection="1">
      <alignment/>
      <protection locked="0"/>
    </xf>
    <xf numFmtId="0" fontId="21" fillId="25" borderId="11" xfId="0" applyFont="1" applyFill="1" applyBorder="1" applyAlignment="1" applyProtection="1">
      <alignment/>
      <protection locked="0"/>
    </xf>
    <xf numFmtId="0" fontId="21" fillId="25" borderId="12" xfId="0" applyFont="1" applyFill="1" applyBorder="1" applyAlignment="1" applyProtection="1">
      <alignment/>
      <protection locked="0"/>
    </xf>
    <xf numFmtId="0" fontId="21" fillId="25" borderId="11" xfId="0" applyFont="1" applyFill="1" applyBorder="1" applyAlignment="1" applyProtection="1">
      <alignment horizontal="left"/>
      <protection locked="0"/>
    </xf>
    <xf numFmtId="0" fontId="21" fillId="25" borderId="12" xfId="0" applyFont="1" applyFill="1" applyBorder="1" applyAlignment="1" applyProtection="1">
      <alignment horizontal="left"/>
      <protection locked="0"/>
    </xf>
    <xf numFmtId="0" fontId="21" fillId="25" borderId="13" xfId="0" applyFont="1" applyFill="1" applyBorder="1" applyAlignment="1" applyProtection="1">
      <alignment/>
      <protection locked="0"/>
    </xf>
    <xf numFmtId="3" fontId="21" fillId="25" borderId="13" xfId="0" applyNumberFormat="1" applyFont="1" applyFill="1" applyBorder="1" applyAlignment="1" applyProtection="1">
      <alignment/>
      <protection locked="0"/>
    </xf>
    <xf numFmtId="3" fontId="25" fillId="25" borderId="13" xfId="0" applyNumberFormat="1" applyFont="1" applyFill="1" applyBorder="1" applyAlignment="1" applyProtection="1">
      <alignment/>
      <protection locked="0"/>
    </xf>
    <xf numFmtId="0" fontId="21" fillId="25" borderId="13" xfId="0" applyFont="1" applyFill="1" applyBorder="1" applyAlignment="1" applyProtection="1">
      <alignment/>
      <protection locked="0"/>
    </xf>
    <xf numFmtId="0" fontId="21" fillId="25" borderId="11" xfId="0" applyFont="1" applyFill="1" applyBorder="1" applyAlignment="1" applyProtection="1">
      <alignment/>
      <protection locked="0"/>
    </xf>
    <xf numFmtId="0" fontId="21" fillId="25" borderId="12" xfId="0" applyFont="1" applyFill="1" applyBorder="1" applyAlignment="1" applyProtection="1">
      <alignment/>
      <protection locked="0"/>
    </xf>
    <xf numFmtId="0" fontId="21" fillId="25" borderId="14" xfId="0" applyFont="1" applyFill="1" applyBorder="1" applyAlignment="1" applyProtection="1">
      <alignment/>
      <protection locked="0"/>
    </xf>
    <xf numFmtId="0" fontId="21" fillId="25" borderId="17" xfId="0" applyFont="1" applyFill="1" applyBorder="1" applyAlignment="1" applyProtection="1">
      <alignment/>
      <protection locked="0"/>
    </xf>
    <xf numFmtId="0" fontId="22" fillId="25" borderId="13" xfId="0" applyFont="1" applyFill="1" applyBorder="1" applyAlignment="1" applyProtection="1">
      <alignment/>
      <protection locked="0"/>
    </xf>
    <xf numFmtId="0" fontId="22" fillId="25" borderId="14" xfId="0" applyFont="1" applyFill="1" applyBorder="1" applyAlignment="1" applyProtection="1">
      <alignment/>
      <protection locked="0"/>
    </xf>
    <xf numFmtId="0" fontId="22" fillId="25" borderId="17" xfId="0" applyFont="1" applyFill="1" applyBorder="1" applyAlignment="1" applyProtection="1">
      <alignment/>
      <protection locked="0"/>
    </xf>
    <xf numFmtId="0" fontId="21" fillId="25" borderId="16" xfId="0" applyFont="1" applyFill="1" applyBorder="1" applyAlignment="1" applyProtection="1">
      <alignment/>
      <protection locked="0"/>
    </xf>
    <xf numFmtId="0" fontId="21" fillId="25" borderId="21" xfId="0" applyFont="1" applyFill="1" applyBorder="1" applyAlignment="1" applyProtection="1">
      <alignment/>
      <protection locked="0"/>
    </xf>
    <xf numFmtId="0" fontId="21" fillId="25" borderId="22" xfId="0" applyFont="1" applyFill="1" applyBorder="1" applyAlignment="1" applyProtection="1">
      <alignment/>
      <protection locked="0"/>
    </xf>
    <xf numFmtId="0" fontId="22" fillId="25" borderId="10" xfId="0" applyFont="1" applyFill="1" applyBorder="1" applyAlignment="1" applyProtection="1">
      <alignment horizontal="left"/>
      <protection locked="0"/>
    </xf>
    <xf numFmtId="0" fontId="21" fillId="25" borderId="15" xfId="0" applyFont="1" applyFill="1" applyBorder="1" applyAlignment="1" applyProtection="1">
      <alignment/>
      <protection locked="0"/>
    </xf>
    <xf numFmtId="49" fontId="21" fillId="25" borderId="0" xfId="0" applyNumberFormat="1" applyFont="1" applyFill="1" applyAlignment="1" applyProtection="1">
      <alignment horizontal="right"/>
      <protection locked="0"/>
    </xf>
    <xf numFmtId="0" fontId="24" fillId="25" borderId="10" xfId="0" applyFont="1" applyFill="1" applyBorder="1" applyAlignment="1" applyProtection="1">
      <alignment/>
      <protection locked="0"/>
    </xf>
    <xf numFmtId="0" fontId="24" fillId="25" borderId="12" xfId="0" applyFont="1" applyFill="1" applyBorder="1" applyAlignment="1" applyProtection="1">
      <alignment/>
      <protection locked="0"/>
    </xf>
    <xf numFmtId="0" fontId="21" fillId="25" borderId="10" xfId="0" applyFont="1" applyFill="1" applyBorder="1" applyAlignment="1">
      <alignment/>
    </xf>
    <xf numFmtId="0" fontId="22" fillId="25" borderId="11" xfId="0" applyFont="1" applyFill="1" applyBorder="1" applyAlignment="1" applyProtection="1">
      <alignment/>
      <protection locked="0"/>
    </xf>
    <xf numFmtId="0" fontId="22" fillId="25" borderId="12" xfId="0" applyFont="1" applyFill="1" applyBorder="1" applyAlignment="1" applyProtection="1">
      <alignment/>
      <protection locked="0"/>
    </xf>
    <xf numFmtId="49" fontId="21" fillId="25" borderId="0" xfId="0" applyNumberFormat="1" applyFont="1" applyFill="1" applyAlignment="1" applyProtection="1">
      <alignment horizontal="right"/>
      <protection locked="0"/>
    </xf>
    <xf numFmtId="0" fontId="21" fillId="25" borderId="10" xfId="0" applyFont="1" applyFill="1" applyBorder="1" applyAlignment="1" applyProtection="1">
      <alignment/>
      <protection locked="0"/>
    </xf>
    <xf numFmtId="0" fontId="27" fillId="25" borderId="10" xfId="59" applyFont="1" applyFill="1" applyBorder="1" applyAlignment="1" applyProtection="1">
      <alignment horizontal="right" wrapText="1"/>
      <protection locked="0"/>
    </xf>
    <xf numFmtId="0" fontId="21" fillId="25" borderId="12" xfId="0" applyFont="1" applyFill="1" applyBorder="1" applyAlignment="1" applyProtection="1">
      <alignment horizontal="left"/>
      <protection locked="0"/>
    </xf>
    <xf numFmtId="0" fontId="30" fillId="25" borderId="10" xfId="59" applyFont="1" applyFill="1" applyBorder="1" applyAlignment="1" applyProtection="1">
      <alignment horizontal="right" wrapText="1"/>
      <protection locked="0"/>
    </xf>
    <xf numFmtId="3" fontId="21" fillId="25" borderId="11" xfId="61" applyNumberFormat="1" applyFont="1" applyFill="1" applyBorder="1" applyAlignment="1" applyProtection="1">
      <alignment horizontal="right"/>
      <protection locked="0"/>
    </xf>
    <xf numFmtId="0" fontId="22" fillId="25" borderId="15" xfId="0" applyFont="1" applyFill="1" applyBorder="1" applyAlignment="1" applyProtection="1">
      <alignment/>
      <protection locked="0"/>
    </xf>
    <xf numFmtId="0" fontId="22" fillId="25" borderId="11" xfId="0" applyFont="1" applyFill="1" applyBorder="1" applyAlignment="1" applyProtection="1">
      <alignment horizontal="left"/>
      <protection locked="0"/>
    </xf>
    <xf numFmtId="0" fontId="22" fillId="25" borderId="12" xfId="0" applyFont="1" applyFill="1" applyBorder="1" applyAlignment="1" applyProtection="1">
      <alignment horizontal="left"/>
      <protection locked="0"/>
    </xf>
    <xf numFmtId="0" fontId="21" fillId="25" borderId="11" xfId="0" applyFont="1" applyFill="1" applyBorder="1" applyAlignment="1" applyProtection="1">
      <alignment horizontal="left"/>
      <protection locked="0"/>
    </xf>
    <xf numFmtId="0" fontId="21" fillId="25" borderId="0" xfId="0" applyFont="1" applyFill="1" applyAlignment="1" applyProtection="1">
      <alignment horizontal="right"/>
      <protection locked="0"/>
    </xf>
    <xf numFmtId="49" fontId="21" fillId="25" borderId="0" xfId="0" applyNumberFormat="1" applyFont="1" applyFill="1" applyAlignment="1" applyProtection="1">
      <alignment/>
      <protection locked="0"/>
    </xf>
    <xf numFmtId="0" fontId="22" fillId="25" borderId="11" xfId="0" applyFont="1" applyFill="1" applyBorder="1" applyAlignment="1" applyProtection="1">
      <alignment/>
      <protection locked="0"/>
    </xf>
    <xf numFmtId="0" fontId="22" fillId="25" borderId="12" xfId="0" applyFont="1" applyFill="1" applyBorder="1" applyAlignment="1" applyProtection="1">
      <alignment/>
      <protection locked="0"/>
    </xf>
    <xf numFmtId="49" fontId="21" fillId="25" borderId="0" xfId="0" applyNumberFormat="1" applyFont="1" applyFill="1" applyAlignment="1" applyProtection="1">
      <alignment/>
      <protection locked="0"/>
    </xf>
    <xf numFmtId="0" fontId="21" fillId="25" borderId="10" xfId="58" applyFont="1" applyFill="1" applyBorder="1" applyAlignment="1" applyProtection="1">
      <alignment horizontal="right" wrapText="1"/>
      <protection locked="0"/>
    </xf>
    <xf numFmtId="0" fontId="21" fillId="25" borderId="14" xfId="0" applyFont="1" applyFill="1" applyBorder="1" applyAlignment="1" applyProtection="1">
      <alignment/>
      <protection locked="0"/>
    </xf>
    <xf numFmtId="0" fontId="21" fillId="25" borderId="17" xfId="0" applyFont="1" applyFill="1" applyBorder="1" applyAlignment="1" applyProtection="1">
      <alignment/>
      <protection locked="0"/>
    </xf>
    <xf numFmtId="0" fontId="21" fillId="25" borderId="10" xfId="0" applyFont="1" applyFill="1" applyBorder="1" applyAlignment="1" applyProtection="1">
      <alignment vertical="top"/>
      <protection locked="0"/>
    </xf>
    <xf numFmtId="0" fontId="21" fillId="25" borderId="17" xfId="0" applyFont="1" applyFill="1" applyBorder="1" applyAlignment="1" applyProtection="1">
      <alignment horizontal="left"/>
      <protection locked="0"/>
    </xf>
    <xf numFmtId="0" fontId="21" fillId="25" borderId="14" xfId="0" applyFont="1" applyFill="1" applyBorder="1" applyAlignment="1" applyProtection="1">
      <alignment horizontal="left"/>
      <protection locked="0"/>
    </xf>
    <xf numFmtId="0" fontId="21" fillId="25" borderId="0" xfId="0" applyFont="1" applyFill="1" applyBorder="1" applyAlignment="1" applyProtection="1">
      <alignment/>
      <protection locked="0"/>
    </xf>
    <xf numFmtId="0" fontId="21" fillId="25" borderId="0" xfId="0" applyFont="1" applyFill="1" applyBorder="1" applyAlignment="1" applyProtection="1">
      <alignment/>
      <protection locked="0"/>
    </xf>
    <xf numFmtId="0" fontId="22" fillId="25" borderId="0" xfId="0" applyFont="1" applyFill="1" applyAlignment="1" applyProtection="1">
      <alignment/>
      <protection locked="0"/>
    </xf>
    <xf numFmtId="0" fontId="21" fillId="25" borderId="15" xfId="0" applyFont="1" applyFill="1" applyBorder="1" applyAlignment="1" applyProtection="1">
      <alignment horizontal="left"/>
      <protection locked="0"/>
    </xf>
    <xf numFmtId="0" fontId="21" fillId="25" borderId="15" xfId="0" applyFont="1" applyFill="1" applyBorder="1" applyAlignment="1" applyProtection="1">
      <alignment horizontal="left"/>
      <protection locked="0"/>
    </xf>
    <xf numFmtId="0" fontId="21" fillId="25" borderId="16" xfId="0" applyFont="1" applyFill="1" applyBorder="1" applyAlignment="1" applyProtection="1">
      <alignment/>
      <protection locked="0"/>
    </xf>
    <xf numFmtId="0" fontId="21" fillId="25" borderId="16" xfId="0" applyFont="1" applyFill="1" applyBorder="1" applyAlignment="1" applyProtection="1">
      <alignment horizontal="left"/>
      <protection locked="0"/>
    </xf>
    <xf numFmtId="0" fontId="21" fillId="25" borderId="16" xfId="0" applyFont="1" applyFill="1" applyBorder="1" applyAlignment="1" applyProtection="1">
      <alignment horizontal="left"/>
      <protection locked="0"/>
    </xf>
    <xf numFmtId="0" fontId="26" fillId="25" borderId="10" xfId="0" applyFont="1" applyFill="1" applyBorder="1" applyAlignment="1" applyProtection="1">
      <alignment/>
      <protection locked="0"/>
    </xf>
    <xf numFmtId="0" fontId="24" fillId="25" borderId="20" xfId="0" applyFont="1" applyFill="1" applyBorder="1" applyAlignment="1" applyProtection="1">
      <alignment/>
      <protection locked="0"/>
    </xf>
    <xf numFmtId="0" fontId="21" fillId="25" borderId="26" xfId="0" applyFont="1" applyFill="1" applyBorder="1" applyAlignment="1" applyProtection="1">
      <alignment/>
      <protection locked="0"/>
    </xf>
    <xf numFmtId="0" fontId="26" fillId="25" borderId="20" xfId="0" applyFont="1" applyFill="1" applyBorder="1" applyAlignment="1" applyProtection="1">
      <alignment/>
      <protection locked="0"/>
    </xf>
    <xf numFmtId="0" fontId="21" fillId="25" borderId="10" xfId="58" applyFont="1" applyFill="1" applyBorder="1" applyAlignment="1" applyProtection="1">
      <alignment horizontal="left"/>
      <protection locked="0"/>
    </xf>
    <xf numFmtId="0" fontId="22" fillId="25" borderId="20" xfId="0" applyFont="1" applyFill="1" applyBorder="1" applyAlignment="1" applyProtection="1">
      <alignment/>
      <protection locked="0"/>
    </xf>
    <xf numFmtId="0" fontId="21" fillId="25" borderId="0" xfId="0" applyFont="1" applyFill="1" applyAlignment="1">
      <alignment/>
    </xf>
    <xf numFmtId="0" fontId="22" fillId="25" borderId="10" xfId="0" applyFont="1" applyFill="1" applyBorder="1" applyAlignment="1">
      <alignment/>
    </xf>
    <xf numFmtId="3" fontId="22" fillId="25" borderId="10" xfId="0" applyNumberFormat="1" applyFont="1" applyFill="1" applyBorder="1" applyAlignment="1">
      <alignment/>
    </xf>
    <xf numFmtId="3" fontId="21" fillId="25" borderId="10" xfId="0" applyNumberFormat="1" applyFont="1" applyFill="1" applyBorder="1" applyAlignment="1">
      <alignment/>
    </xf>
    <xf numFmtId="0" fontId="34" fillId="0" borderId="0" xfId="0" applyFont="1" applyAlignment="1">
      <alignment/>
    </xf>
    <xf numFmtId="3" fontId="35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0" fontId="22" fillId="25" borderId="0" xfId="0" applyFont="1" applyFill="1" applyAlignment="1" applyProtection="1">
      <alignment horizontal="center"/>
      <protection locked="0"/>
    </xf>
    <xf numFmtId="0" fontId="28" fillId="25" borderId="0" xfId="0" applyFont="1" applyFill="1" applyAlignment="1" applyProtection="1">
      <alignment/>
      <protection locked="0"/>
    </xf>
    <xf numFmtId="3" fontId="23" fillId="29" borderId="10" xfId="0" applyNumberFormat="1" applyFont="1" applyFill="1" applyBorder="1" applyAlignment="1" applyProtection="1">
      <alignment/>
      <protection locked="0"/>
    </xf>
    <xf numFmtId="0" fontId="22" fillId="25" borderId="11" xfId="0" applyFont="1" applyFill="1" applyBorder="1" applyAlignment="1">
      <alignment/>
    </xf>
    <xf numFmtId="0" fontId="22" fillId="25" borderId="12" xfId="0" applyFont="1" applyFill="1" applyBorder="1" applyAlignment="1">
      <alignment/>
    </xf>
    <xf numFmtId="0" fontId="22" fillId="25" borderId="10" xfId="0" applyFont="1" applyFill="1" applyBorder="1" applyAlignment="1">
      <alignment/>
    </xf>
    <xf numFmtId="3" fontId="22" fillId="25" borderId="10" xfId="0" applyNumberFormat="1" applyFont="1" applyFill="1" applyBorder="1" applyAlignment="1">
      <alignment/>
    </xf>
    <xf numFmtId="0" fontId="0" fillId="25" borderId="0" xfId="0" applyFont="1" applyFill="1" applyAlignment="1">
      <alignment/>
    </xf>
    <xf numFmtId="0" fontId="21" fillId="0" borderId="0" xfId="0" applyFont="1" applyAlignment="1" applyProtection="1">
      <alignment horizontal="left"/>
      <protection locked="0"/>
    </xf>
    <xf numFmtId="0" fontId="0" fillId="25" borderId="0" xfId="0" applyFill="1" applyAlignment="1">
      <alignment horizontal="left"/>
    </xf>
    <xf numFmtId="0" fontId="0" fillId="0" borderId="0" xfId="0" applyAlignment="1">
      <alignment horizontal="left"/>
    </xf>
    <xf numFmtId="1" fontId="21" fillId="25" borderId="10" xfId="42" applyNumberFormat="1" applyFont="1" applyFill="1" applyBorder="1" applyAlignment="1" applyProtection="1">
      <alignment horizontal="right"/>
      <protection locked="0"/>
    </xf>
    <xf numFmtId="0" fontId="23" fillId="25" borderId="0" xfId="0" applyFont="1" applyFill="1" applyAlignment="1" applyProtection="1">
      <alignment horizontal="center"/>
      <protection locked="0"/>
    </xf>
    <xf numFmtId="3" fontId="23" fillId="25" borderId="11" xfId="0" applyNumberFormat="1" applyFont="1" applyFill="1" applyBorder="1" applyAlignment="1" applyProtection="1">
      <alignment horizontal="center"/>
      <protection locked="0"/>
    </xf>
    <xf numFmtId="0" fontId="23" fillId="25" borderId="12" xfId="0" applyFont="1" applyFill="1" applyBorder="1" applyAlignment="1" applyProtection="1">
      <alignment horizontal="center"/>
      <protection locked="0"/>
    </xf>
    <xf numFmtId="0" fontId="23" fillId="25" borderId="10" xfId="0" applyFont="1" applyFill="1" applyBorder="1" applyAlignment="1" applyProtection="1">
      <alignment horizontal="center"/>
      <protection locked="0"/>
    </xf>
    <xf numFmtId="0" fontId="0" fillId="30" borderId="0" xfId="0" applyFill="1" applyAlignment="1">
      <alignment/>
    </xf>
    <xf numFmtId="0" fontId="34" fillId="25" borderId="0" xfId="0" applyFont="1" applyFill="1" applyAlignment="1">
      <alignment/>
    </xf>
    <xf numFmtId="0" fontId="0" fillId="30" borderId="14" xfId="0" applyFill="1" applyBorder="1" applyAlignment="1">
      <alignment/>
    </xf>
    <xf numFmtId="0" fontId="21" fillId="30" borderId="27" xfId="0" applyFont="1" applyFill="1" applyBorder="1" applyAlignment="1">
      <alignment/>
    </xf>
    <xf numFmtId="0" fontId="21" fillId="30" borderId="17" xfId="0" applyFont="1" applyFill="1" applyBorder="1" applyAlignment="1">
      <alignment/>
    </xf>
    <xf numFmtId="0" fontId="0" fillId="30" borderId="24" xfId="0" applyFill="1" applyBorder="1" applyAlignment="1">
      <alignment/>
    </xf>
    <xf numFmtId="0" fontId="21" fillId="30" borderId="25" xfId="0" applyFont="1" applyFill="1" applyBorder="1" applyAlignment="1">
      <alignment/>
    </xf>
    <xf numFmtId="0" fontId="21" fillId="30" borderId="20" xfId="0" applyFont="1" applyFill="1" applyBorder="1" applyAlignment="1">
      <alignment/>
    </xf>
    <xf numFmtId="0" fontId="21" fillId="7" borderId="15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20" xfId="0" applyFont="1" applyBorder="1" applyAlignment="1">
      <alignment/>
    </xf>
    <xf numFmtId="0" fontId="21" fillId="22" borderId="13" xfId="0" applyFont="1" applyFill="1" applyBorder="1" applyAlignment="1">
      <alignment horizontal="center"/>
    </xf>
    <xf numFmtId="3" fontId="21" fillId="22" borderId="14" xfId="0" applyNumberFormat="1" applyFont="1" applyFill="1" applyBorder="1" applyAlignment="1">
      <alignment horizontal="center"/>
    </xf>
    <xf numFmtId="0" fontId="23" fillId="31" borderId="0" xfId="0" applyFont="1" applyFill="1" applyAlignment="1">
      <alignment horizontal="center"/>
    </xf>
    <xf numFmtId="0" fontId="23" fillId="25" borderId="0" xfId="0" applyFont="1" applyFill="1" applyAlignment="1">
      <alignment horizontal="center"/>
    </xf>
    <xf numFmtId="0" fontId="29" fillId="0" borderId="0" xfId="0" applyFont="1" applyAlignment="1">
      <alignment/>
    </xf>
    <xf numFmtId="0" fontId="22" fillId="25" borderId="11" xfId="0" applyFont="1" applyFill="1" applyBorder="1" applyAlignment="1" applyProtection="1">
      <alignment horizontal="left"/>
      <protection locked="0"/>
    </xf>
    <xf numFmtId="0" fontId="23" fillId="25" borderId="0" xfId="0" applyFont="1" applyFill="1" applyAlignment="1">
      <alignment horizontal="center"/>
    </xf>
    <xf numFmtId="0" fontId="21" fillId="0" borderId="0" xfId="0" applyFont="1" applyAlignment="1">
      <alignment horizontal="left"/>
    </xf>
    <xf numFmtId="0" fontId="0" fillId="25" borderId="0" xfId="0" applyFont="1" applyFill="1" applyAlignment="1" applyProtection="1">
      <alignment/>
      <protection locked="0"/>
    </xf>
    <xf numFmtId="0" fontId="21" fillId="32" borderId="1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21" fillId="24" borderId="16" xfId="0" applyNumberFormat="1" applyFont="1" applyFill="1" applyBorder="1" applyAlignment="1" applyProtection="1">
      <alignment/>
      <protection locked="0"/>
    </xf>
    <xf numFmtId="3" fontId="21" fillId="5" borderId="15" xfId="0" applyNumberFormat="1" applyFont="1" applyFill="1" applyBorder="1" applyAlignment="1" applyProtection="1">
      <alignment/>
      <protection locked="0"/>
    </xf>
    <xf numFmtId="3" fontId="21" fillId="24" borderId="18" xfId="0" applyNumberFormat="1" applyFont="1" applyFill="1" applyBorder="1" applyAlignment="1" applyProtection="1">
      <alignment/>
      <protection locked="0"/>
    </xf>
    <xf numFmtId="3" fontId="21" fillId="5" borderId="19" xfId="0" applyNumberFormat="1" applyFont="1" applyFill="1" applyBorder="1" applyAlignment="1" applyProtection="1">
      <alignment/>
      <protection locked="0"/>
    </xf>
    <xf numFmtId="3" fontId="21" fillId="25" borderId="16" xfId="0" applyNumberFormat="1" applyFont="1" applyFill="1" applyBorder="1" applyAlignment="1" applyProtection="1">
      <alignment/>
      <protection locked="0"/>
    </xf>
    <xf numFmtId="0" fontId="23" fillId="33" borderId="10" xfId="0" applyFont="1" applyFill="1" applyBorder="1" applyAlignment="1" applyProtection="1">
      <alignment horizontal="center" wrapText="1"/>
      <protection locked="0"/>
    </xf>
    <xf numFmtId="0" fontId="23" fillId="33" borderId="10" xfId="0" applyFont="1" applyFill="1" applyBorder="1" applyAlignment="1" applyProtection="1">
      <alignment horizontal="center"/>
      <protection locked="0"/>
    </xf>
    <xf numFmtId="0" fontId="23" fillId="33" borderId="10" xfId="0" applyFont="1" applyFill="1" applyBorder="1" applyAlignment="1" applyProtection="1">
      <alignment/>
      <protection locked="0"/>
    </xf>
    <xf numFmtId="0" fontId="23" fillId="25" borderId="0" xfId="0" applyFont="1" applyFill="1" applyAlignment="1">
      <alignment/>
    </xf>
    <xf numFmtId="0" fontId="23" fillId="30" borderId="0" xfId="0" applyFont="1" applyFill="1" applyAlignment="1">
      <alignment/>
    </xf>
    <xf numFmtId="0" fontId="23" fillId="25" borderId="0" xfId="0" applyFont="1" applyFill="1" applyAlignment="1" applyProtection="1">
      <alignment/>
      <protection locked="0"/>
    </xf>
    <xf numFmtId="0" fontId="21" fillId="22" borderId="10" xfId="0" applyFont="1" applyFill="1" applyBorder="1" applyAlignment="1">
      <alignment horizontal="center"/>
    </xf>
    <xf numFmtId="3" fontId="21" fillId="22" borderId="11" xfId="0" applyNumberFormat="1" applyFont="1" applyFill="1" applyBorder="1" applyAlignment="1">
      <alignment horizontal="center"/>
    </xf>
    <xf numFmtId="49" fontId="21" fillId="22" borderId="15" xfId="0" applyNumberFormat="1" applyFont="1" applyFill="1" applyBorder="1" applyAlignment="1">
      <alignment horizontal="center"/>
    </xf>
    <xf numFmtId="0" fontId="22" fillId="25" borderId="0" xfId="0" applyFont="1" applyFill="1" applyAlignment="1" applyProtection="1">
      <alignment/>
      <protection locked="0"/>
    </xf>
    <xf numFmtId="0" fontId="21" fillId="25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3" fontId="22" fillId="28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22" fillId="22" borderId="13" xfId="0" applyNumberFormat="1" applyFont="1" applyFill="1" applyBorder="1" applyAlignment="1">
      <alignment horizontal="center"/>
    </xf>
    <xf numFmtId="3" fontId="22" fillId="0" borderId="0" xfId="0" applyNumberFormat="1" applyFont="1" applyAlignment="1">
      <alignment/>
    </xf>
    <xf numFmtId="3" fontId="22" fillId="0" borderId="0" xfId="0" applyNumberFormat="1" applyFont="1" applyFill="1" applyBorder="1" applyAlignment="1">
      <alignment/>
    </xf>
    <xf numFmtId="3" fontId="22" fillId="22" borderId="10" xfId="0" applyNumberFormat="1" applyFont="1" applyFill="1" applyBorder="1" applyAlignment="1">
      <alignment horizontal="center"/>
    </xf>
    <xf numFmtId="3" fontId="22" fillId="7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22" fillId="22" borderId="14" xfId="0" applyNumberFormat="1" applyFont="1" applyFill="1" applyBorder="1" applyAlignment="1">
      <alignment horizontal="center"/>
    </xf>
    <xf numFmtId="3" fontId="22" fillId="34" borderId="10" xfId="0" applyNumberFormat="1" applyFont="1" applyFill="1" applyBorder="1" applyAlignment="1">
      <alignment/>
    </xf>
    <xf numFmtId="3" fontId="21" fillId="34" borderId="10" xfId="0" applyNumberFormat="1" applyFont="1" applyFill="1" applyBorder="1" applyAlignment="1">
      <alignment/>
    </xf>
    <xf numFmtId="3" fontId="21" fillId="32" borderId="10" xfId="0" applyNumberFormat="1" applyFont="1" applyFill="1" applyBorder="1" applyAlignment="1">
      <alignment/>
    </xf>
    <xf numFmtId="3" fontId="21" fillId="32" borderId="15" xfId="0" applyNumberFormat="1" applyFont="1" applyFill="1" applyBorder="1" applyAlignment="1">
      <alignment/>
    </xf>
    <xf numFmtId="3" fontId="22" fillId="22" borderId="11" xfId="0" applyNumberFormat="1" applyFont="1" applyFill="1" applyBorder="1" applyAlignment="1">
      <alignment horizontal="center"/>
    </xf>
    <xf numFmtId="3" fontId="21" fillId="28" borderId="10" xfId="0" applyNumberFormat="1" applyFont="1" applyFill="1" applyBorder="1" applyAlignment="1">
      <alignment/>
    </xf>
    <xf numFmtId="3" fontId="22" fillId="35" borderId="10" xfId="0" applyNumberFormat="1" applyFont="1" applyFill="1" applyBorder="1" applyAlignment="1">
      <alignment/>
    </xf>
    <xf numFmtId="3" fontId="26" fillId="34" borderId="10" xfId="0" applyNumberFormat="1" applyFont="1" applyFill="1" applyBorder="1" applyAlignment="1">
      <alignment/>
    </xf>
    <xf numFmtId="3" fontId="21" fillId="34" borderId="15" xfId="0" applyNumberFormat="1" applyFont="1" applyFill="1" applyBorder="1" applyAlignment="1">
      <alignment/>
    </xf>
    <xf numFmtId="2" fontId="23" fillId="0" borderId="0" xfId="0" applyNumberFormat="1" applyFont="1" applyAlignment="1" applyProtection="1">
      <alignment/>
      <protection locked="0"/>
    </xf>
    <xf numFmtId="2" fontId="23" fillId="36" borderId="13" xfId="0" applyNumberFormat="1" applyFont="1" applyFill="1" applyBorder="1" applyAlignment="1" applyProtection="1">
      <alignment horizontal="center" vertical="center" wrapText="1"/>
      <protection locked="0"/>
    </xf>
    <xf numFmtId="2" fontId="23" fillId="36" borderId="15" xfId="0" applyNumberFormat="1" applyFont="1" applyFill="1" applyBorder="1" applyAlignment="1" applyProtection="1">
      <alignment horizontal="center" vertical="center" wrapText="1"/>
      <protection locked="0"/>
    </xf>
    <xf numFmtId="2" fontId="23" fillId="25" borderId="0" xfId="0" applyNumberFormat="1" applyFont="1" applyFill="1" applyAlignment="1" applyProtection="1">
      <alignment/>
      <protection locked="0"/>
    </xf>
    <xf numFmtId="2" fontId="23" fillId="7" borderId="0" xfId="0" applyNumberFormat="1" applyFont="1" applyFill="1" applyAlignment="1" applyProtection="1">
      <alignment/>
      <protection locked="0"/>
    </xf>
    <xf numFmtId="2" fontId="23" fillId="36" borderId="10" xfId="0" applyNumberFormat="1" applyFont="1" applyFill="1" applyBorder="1" applyAlignment="1" applyProtection="1">
      <alignment/>
      <protection locked="0"/>
    </xf>
    <xf numFmtId="2" fontId="23" fillId="36" borderId="13" xfId="0" applyNumberFormat="1" applyFont="1" applyFill="1" applyBorder="1" applyAlignment="1" applyProtection="1">
      <alignment/>
      <protection locked="0"/>
    </xf>
    <xf numFmtId="2" fontId="32" fillId="36" borderId="13" xfId="0" applyNumberFormat="1" applyFont="1" applyFill="1" applyBorder="1" applyAlignment="1" applyProtection="1">
      <alignment/>
      <protection locked="0"/>
    </xf>
    <xf numFmtId="2" fontId="23" fillId="36" borderId="16" xfId="0" applyNumberFormat="1" applyFont="1" applyFill="1" applyBorder="1" applyAlignment="1" applyProtection="1">
      <alignment/>
      <protection locked="0"/>
    </xf>
    <xf numFmtId="2" fontId="23" fillId="24" borderId="0" xfId="0" applyNumberFormat="1" applyFont="1" applyFill="1" applyBorder="1" applyAlignment="1" applyProtection="1">
      <alignment/>
      <protection locked="0"/>
    </xf>
    <xf numFmtId="2" fontId="23" fillId="5" borderId="0" xfId="0" applyNumberFormat="1" applyFont="1" applyFill="1" applyAlignment="1" applyProtection="1">
      <alignment/>
      <protection locked="0"/>
    </xf>
    <xf numFmtId="2" fontId="23" fillId="25" borderId="10" xfId="0" applyNumberFormat="1" applyFont="1" applyFill="1" applyBorder="1" applyAlignment="1" applyProtection="1">
      <alignment/>
      <protection locked="0"/>
    </xf>
    <xf numFmtId="2" fontId="23" fillId="24" borderId="13" xfId="0" applyNumberFormat="1" applyFont="1" applyFill="1" applyBorder="1" applyAlignment="1" applyProtection="1">
      <alignment/>
      <protection locked="0"/>
    </xf>
    <xf numFmtId="2" fontId="23" fillId="24" borderId="16" xfId="0" applyNumberFormat="1" applyFont="1" applyFill="1" applyBorder="1" applyAlignment="1" applyProtection="1">
      <alignment/>
      <protection locked="0"/>
    </xf>
    <xf numFmtId="2" fontId="23" fillId="5" borderId="15" xfId="0" applyNumberFormat="1" applyFont="1" applyFill="1" applyBorder="1" applyAlignment="1" applyProtection="1">
      <alignment/>
      <protection locked="0"/>
    </xf>
    <xf numFmtId="2" fontId="23" fillId="36" borderId="15" xfId="0" applyNumberFormat="1" applyFont="1" applyFill="1" applyBorder="1" applyAlignment="1" applyProtection="1">
      <alignment/>
      <protection locked="0"/>
    </xf>
    <xf numFmtId="2" fontId="23" fillId="7" borderId="0" xfId="0" applyNumberFormat="1" applyFont="1" applyFill="1" applyBorder="1" applyAlignment="1" applyProtection="1">
      <alignment/>
      <protection locked="0"/>
    </xf>
    <xf numFmtId="2" fontId="23" fillId="36" borderId="12" xfId="0" applyNumberFormat="1" applyFont="1" applyFill="1" applyBorder="1" applyAlignment="1" applyProtection="1">
      <alignment horizontal="right"/>
      <protection locked="0"/>
    </xf>
    <xf numFmtId="2" fontId="23" fillId="29" borderId="10" xfId="0" applyNumberFormat="1" applyFont="1" applyFill="1" applyBorder="1" applyAlignment="1" applyProtection="1">
      <alignment/>
      <protection locked="0"/>
    </xf>
    <xf numFmtId="2" fontId="23" fillId="25" borderId="13" xfId="0" applyNumberFormat="1" applyFont="1" applyFill="1" applyBorder="1" applyAlignment="1" applyProtection="1">
      <alignment/>
      <protection locked="0"/>
    </xf>
    <xf numFmtId="2" fontId="23" fillId="26" borderId="10" xfId="0" applyNumberFormat="1" applyFont="1" applyFill="1" applyBorder="1" applyAlignment="1" applyProtection="1">
      <alignment/>
      <protection locked="0"/>
    </xf>
    <xf numFmtId="2" fontId="23" fillId="0" borderId="0" xfId="0" applyNumberFormat="1" applyFont="1" applyFill="1" applyAlignment="1" applyProtection="1">
      <alignment/>
      <protection locked="0"/>
    </xf>
    <xf numFmtId="2" fontId="23" fillId="25" borderId="18" xfId="0" applyNumberFormat="1" applyFont="1" applyFill="1" applyBorder="1" applyAlignment="1" applyProtection="1">
      <alignment/>
      <protection locked="0"/>
    </xf>
    <xf numFmtId="2" fontId="23" fillId="0" borderId="0" xfId="0" applyNumberFormat="1" applyFont="1" applyBorder="1" applyAlignment="1" applyProtection="1">
      <alignment/>
      <protection locked="0"/>
    </xf>
    <xf numFmtId="2" fontId="23" fillId="37" borderId="10" xfId="0" applyNumberFormat="1" applyFont="1" applyFill="1" applyBorder="1" applyAlignment="1" applyProtection="1">
      <alignment/>
      <protection locked="0"/>
    </xf>
    <xf numFmtId="2" fontId="23" fillId="0" borderId="0" xfId="0" applyNumberFormat="1" applyFont="1" applyFill="1" applyBorder="1" applyAlignment="1" applyProtection="1">
      <alignment/>
      <protection locked="0"/>
    </xf>
    <xf numFmtId="2" fontId="23" fillId="26" borderId="0" xfId="0" applyNumberFormat="1" applyFont="1" applyFill="1" applyBorder="1" applyAlignment="1" applyProtection="1">
      <alignment/>
      <protection locked="0"/>
    </xf>
    <xf numFmtId="2" fontId="23" fillId="36" borderId="24" xfId="0" applyNumberFormat="1" applyFont="1" applyFill="1" applyBorder="1" applyAlignment="1" applyProtection="1">
      <alignment/>
      <protection locked="0"/>
    </xf>
    <xf numFmtId="2" fontId="23" fillId="25" borderId="0" xfId="0" applyNumberFormat="1" applyFont="1" applyFill="1" applyBorder="1" applyAlignment="1" applyProtection="1">
      <alignment/>
      <protection locked="0"/>
    </xf>
    <xf numFmtId="2" fontId="23" fillId="36" borderId="11" xfId="0" applyNumberFormat="1" applyFont="1" applyFill="1" applyBorder="1" applyAlignment="1" applyProtection="1">
      <alignment/>
      <protection locked="0"/>
    </xf>
    <xf numFmtId="2" fontId="23" fillId="36" borderId="14" xfId="0" applyNumberFormat="1" applyFont="1" applyFill="1" applyBorder="1" applyAlignment="1" applyProtection="1">
      <alignment/>
      <protection locked="0"/>
    </xf>
    <xf numFmtId="2" fontId="23" fillId="25" borderId="16" xfId="0" applyNumberFormat="1" applyFont="1" applyFill="1" applyBorder="1" applyAlignment="1" applyProtection="1">
      <alignment/>
      <protection locked="0"/>
    </xf>
    <xf numFmtId="2" fontId="40" fillId="36" borderId="10" xfId="0" applyNumberFormat="1" applyFont="1" applyFill="1" applyBorder="1" applyAlignment="1" applyProtection="1">
      <alignment/>
      <protection locked="0"/>
    </xf>
    <xf numFmtId="2" fontId="23" fillId="0" borderId="10" xfId="0" applyNumberFormat="1" applyFont="1" applyFill="1" applyBorder="1" applyAlignment="1" applyProtection="1">
      <alignment/>
      <protection locked="0"/>
    </xf>
    <xf numFmtId="2" fontId="23" fillId="5" borderId="19" xfId="0" applyNumberFormat="1" applyFont="1" applyFill="1" applyBorder="1" applyAlignment="1" applyProtection="1">
      <alignment/>
      <protection locked="0"/>
    </xf>
    <xf numFmtId="2" fontId="23" fillId="37" borderId="15" xfId="0" applyNumberFormat="1" applyFont="1" applyFill="1" applyBorder="1" applyAlignment="1" applyProtection="1">
      <alignment/>
      <protection locked="0"/>
    </xf>
    <xf numFmtId="2" fontId="23" fillId="25" borderId="10" xfId="0" applyNumberFormat="1" applyFont="1" applyFill="1" applyBorder="1" applyAlignment="1" applyProtection="1">
      <alignment horizontal="center"/>
      <protection locked="0"/>
    </xf>
    <xf numFmtId="2" fontId="23" fillId="30" borderId="10" xfId="0" applyNumberFormat="1" applyFont="1" applyFill="1" applyBorder="1" applyAlignment="1" applyProtection="1">
      <alignment/>
      <protection locked="0"/>
    </xf>
    <xf numFmtId="2" fontId="22" fillId="0" borderId="0" xfId="0" applyNumberFormat="1" applyFont="1" applyFill="1" applyAlignment="1" applyProtection="1">
      <alignment/>
      <protection locked="0"/>
    </xf>
    <xf numFmtId="2" fontId="23" fillId="0" borderId="0" xfId="0" applyNumberFormat="1" applyFont="1" applyAlignment="1">
      <alignment/>
    </xf>
    <xf numFmtId="2" fontId="23" fillId="38" borderId="10" xfId="0" applyNumberFormat="1" applyFont="1" applyFill="1" applyBorder="1" applyAlignment="1" applyProtection="1">
      <alignment/>
      <protection locked="0"/>
    </xf>
    <xf numFmtId="2" fontId="23" fillId="38" borderId="28" xfId="0" applyNumberFormat="1" applyFont="1" applyFill="1" applyBorder="1" applyAlignment="1" applyProtection="1">
      <alignment/>
      <protection locked="0"/>
    </xf>
    <xf numFmtId="0" fontId="23" fillId="25" borderId="0" xfId="0" applyFont="1" applyFill="1" applyAlignment="1">
      <alignment horizontal="center"/>
    </xf>
    <xf numFmtId="0" fontId="21" fillId="25" borderId="0" xfId="0" applyFont="1" applyFill="1" applyAlignment="1" applyProtection="1">
      <alignment horizontal="left"/>
      <protection locked="0"/>
    </xf>
    <xf numFmtId="0" fontId="0" fillId="39" borderId="0" xfId="0" applyFont="1" applyFill="1" applyAlignment="1" applyProtection="1">
      <alignment/>
      <protection locked="0"/>
    </xf>
    <xf numFmtId="0" fontId="23" fillId="39" borderId="0" xfId="0" applyFont="1" applyFill="1" applyAlignment="1" applyProtection="1">
      <alignment/>
      <protection locked="0"/>
    </xf>
    <xf numFmtId="2" fontId="23" fillId="39" borderId="0" xfId="0" applyNumberFormat="1" applyFont="1" applyFill="1" applyAlignment="1" applyProtection="1">
      <alignment/>
      <protection locked="0"/>
    </xf>
    <xf numFmtId="0" fontId="0" fillId="25" borderId="0" xfId="0" applyFont="1" applyFill="1" applyAlignment="1" applyProtection="1">
      <alignment horizontal="center"/>
      <protection locked="0"/>
    </xf>
    <xf numFmtId="2" fontId="23" fillId="25" borderId="0" xfId="0" applyNumberFormat="1" applyFont="1" applyFill="1" applyAlignment="1" applyProtection="1">
      <alignment horizontal="center"/>
      <protection locked="0"/>
    </xf>
    <xf numFmtId="3" fontId="21" fillId="25" borderId="0" xfId="0" applyNumberFormat="1" applyFont="1" applyFill="1" applyAlignment="1" applyProtection="1">
      <alignment horizontal="center"/>
      <protection locked="0"/>
    </xf>
    <xf numFmtId="3" fontId="22" fillId="25" borderId="0" xfId="0" applyNumberFormat="1" applyFont="1" applyFill="1" applyAlignment="1" applyProtection="1">
      <alignment horizontal="center"/>
      <protection locked="0"/>
    </xf>
    <xf numFmtId="2" fontId="22" fillId="25" borderId="0" xfId="0" applyNumberFormat="1" applyFont="1" applyFill="1" applyAlignment="1" applyProtection="1">
      <alignment horizontal="center"/>
      <protection locked="0"/>
    </xf>
    <xf numFmtId="0" fontId="21" fillId="25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40" borderId="0" xfId="0" applyFont="1" applyFill="1" applyAlignment="1" applyProtection="1">
      <alignment/>
      <protection locked="0"/>
    </xf>
    <xf numFmtId="0" fontId="21" fillId="40" borderId="0" xfId="0" applyFont="1" applyFill="1" applyAlignment="1" applyProtection="1">
      <alignment/>
      <protection locked="0"/>
    </xf>
    <xf numFmtId="0" fontId="23" fillId="40" borderId="0" xfId="0" applyFont="1" applyFill="1" applyAlignment="1" applyProtection="1">
      <alignment/>
      <protection locked="0"/>
    </xf>
    <xf numFmtId="2" fontId="23" fillId="40" borderId="0" xfId="0" applyNumberFormat="1" applyFont="1" applyFill="1" applyAlignment="1" applyProtection="1">
      <alignment/>
      <protection locked="0"/>
    </xf>
    <xf numFmtId="0" fontId="0" fillId="25" borderId="0" xfId="0" applyFont="1" applyFill="1" applyBorder="1" applyAlignment="1" applyProtection="1">
      <alignment/>
      <protection locked="0"/>
    </xf>
    <xf numFmtId="3" fontId="23" fillId="39" borderId="0" xfId="0" applyNumberFormat="1" applyFont="1" applyFill="1" applyAlignment="1" applyProtection="1">
      <alignment/>
      <protection locked="0"/>
    </xf>
    <xf numFmtId="3" fontId="23" fillId="40" borderId="0" xfId="0" applyNumberFormat="1" applyFont="1" applyFill="1" applyAlignment="1" applyProtection="1">
      <alignment/>
      <protection locked="0"/>
    </xf>
    <xf numFmtId="0" fontId="23" fillId="26" borderId="0" xfId="0" applyFont="1" applyFill="1" applyAlignment="1" applyProtection="1">
      <alignment/>
      <protection locked="0"/>
    </xf>
    <xf numFmtId="2" fontId="23" fillId="26" borderId="0" xfId="0" applyNumberFormat="1" applyFont="1" applyFill="1" applyAlignment="1" applyProtection="1">
      <alignment/>
      <protection locked="0"/>
    </xf>
    <xf numFmtId="0" fontId="23" fillId="29" borderId="0" xfId="0" applyFont="1" applyFill="1" applyAlignment="1" applyProtection="1">
      <alignment/>
      <protection locked="0"/>
    </xf>
    <xf numFmtId="2" fontId="23" fillId="29" borderId="0" xfId="0" applyNumberFormat="1" applyFont="1" applyFill="1" applyAlignment="1" applyProtection="1">
      <alignment/>
      <protection locked="0"/>
    </xf>
    <xf numFmtId="0" fontId="0" fillId="41" borderId="0" xfId="0" applyFont="1" applyFill="1" applyAlignment="1" applyProtection="1">
      <alignment/>
      <protection locked="0"/>
    </xf>
    <xf numFmtId="0" fontId="21" fillId="41" borderId="0" xfId="0" applyFont="1" applyFill="1" applyAlignment="1" applyProtection="1">
      <alignment/>
      <protection locked="0"/>
    </xf>
    <xf numFmtId="0" fontId="23" fillId="41" borderId="0" xfId="0" applyFont="1" applyFill="1" applyAlignment="1" applyProtection="1">
      <alignment/>
      <protection locked="0"/>
    </xf>
    <xf numFmtId="2" fontId="23" fillId="41" borderId="0" xfId="0" applyNumberFormat="1" applyFont="1" applyFill="1" applyAlignment="1" applyProtection="1">
      <alignment/>
      <protection locked="0"/>
    </xf>
    <xf numFmtId="3" fontId="23" fillId="41" borderId="15" xfId="0" applyNumberFormat="1" applyFont="1" applyFill="1" applyBorder="1" applyAlignment="1" applyProtection="1">
      <alignment/>
      <protection locked="0"/>
    </xf>
    <xf numFmtId="2" fontId="23" fillId="41" borderId="15" xfId="0" applyNumberFormat="1" applyFont="1" applyFill="1" applyBorder="1" applyAlignment="1" applyProtection="1">
      <alignment/>
      <protection locked="0"/>
    </xf>
    <xf numFmtId="3" fontId="23" fillId="41" borderId="18" xfId="0" applyNumberFormat="1" applyFont="1" applyFill="1" applyBorder="1" applyAlignment="1" applyProtection="1">
      <alignment/>
      <protection locked="0"/>
    </xf>
    <xf numFmtId="2" fontId="23" fillId="41" borderId="18" xfId="0" applyNumberFormat="1" applyFont="1" applyFill="1" applyBorder="1" applyAlignment="1" applyProtection="1">
      <alignment/>
      <protection locked="0"/>
    </xf>
    <xf numFmtId="3" fontId="23" fillId="41" borderId="0" xfId="0" applyNumberFormat="1" applyFont="1" applyFill="1" applyBorder="1" applyAlignment="1" applyProtection="1">
      <alignment/>
      <protection locked="0"/>
    </xf>
    <xf numFmtId="2" fontId="23" fillId="41" borderId="0" xfId="0" applyNumberFormat="1" applyFont="1" applyFill="1" applyBorder="1" applyAlignment="1" applyProtection="1">
      <alignment/>
      <protection locked="0"/>
    </xf>
    <xf numFmtId="3" fontId="23" fillId="41" borderId="0" xfId="0" applyNumberFormat="1" applyFont="1" applyFill="1" applyAlignment="1" applyProtection="1">
      <alignment/>
      <protection locked="0"/>
    </xf>
    <xf numFmtId="3" fontId="23" fillId="41" borderId="29" xfId="0" applyNumberFormat="1" applyFont="1" applyFill="1" applyBorder="1" applyAlignment="1" applyProtection="1">
      <alignment/>
      <protection locked="0"/>
    </xf>
    <xf numFmtId="2" fontId="23" fillId="41" borderId="29" xfId="0" applyNumberFormat="1" applyFont="1" applyFill="1" applyBorder="1" applyAlignment="1" applyProtection="1">
      <alignment/>
      <protection locked="0"/>
    </xf>
    <xf numFmtId="3" fontId="23" fillId="41" borderId="19" xfId="0" applyNumberFormat="1" applyFont="1" applyFill="1" applyBorder="1" applyAlignment="1" applyProtection="1">
      <alignment/>
      <protection locked="0"/>
    </xf>
    <xf numFmtId="2" fontId="23" fillId="41" borderId="19" xfId="0" applyNumberFormat="1" applyFont="1" applyFill="1" applyBorder="1" applyAlignment="1" applyProtection="1">
      <alignment/>
      <protection locked="0"/>
    </xf>
    <xf numFmtId="3" fontId="23" fillId="41" borderId="10" xfId="0" applyNumberFormat="1" applyFont="1" applyFill="1" applyBorder="1" applyAlignment="1" applyProtection="1">
      <alignment/>
      <protection locked="0"/>
    </xf>
    <xf numFmtId="2" fontId="23" fillId="41" borderId="10" xfId="0" applyNumberFormat="1" applyFont="1" applyFill="1" applyBorder="1" applyAlignment="1" applyProtection="1">
      <alignment/>
      <protection locked="0"/>
    </xf>
    <xf numFmtId="0" fontId="31" fillId="41" borderId="10" xfId="59" applyFont="1" applyFill="1" applyBorder="1" applyAlignment="1" applyProtection="1">
      <alignment horizontal="center" wrapText="1"/>
      <protection locked="0"/>
    </xf>
    <xf numFmtId="3" fontId="0" fillId="25" borderId="0" xfId="0" applyNumberFormat="1" applyFont="1" applyFill="1" applyAlignment="1" applyProtection="1">
      <alignment/>
      <protection locked="0"/>
    </xf>
    <xf numFmtId="3" fontId="21" fillId="25" borderId="0" xfId="0" applyNumberFormat="1" applyFont="1" applyFill="1" applyAlignment="1" applyProtection="1">
      <alignment/>
      <protection locked="0"/>
    </xf>
    <xf numFmtId="2" fontId="23" fillId="29" borderId="0" xfId="0" applyNumberFormat="1" applyFont="1" applyFill="1" applyBorder="1" applyAlignment="1" applyProtection="1">
      <alignment/>
      <protection locked="0"/>
    </xf>
    <xf numFmtId="3" fontId="23" fillId="29" borderId="0" xfId="0" applyNumberFormat="1" applyFont="1" applyFill="1" applyBorder="1" applyAlignment="1" applyProtection="1">
      <alignment/>
      <protection locked="0"/>
    </xf>
    <xf numFmtId="3" fontId="23" fillId="26" borderId="0" xfId="0" applyNumberFormat="1" applyFont="1" applyFill="1" applyAlignment="1" applyProtection="1">
      <alignment/>
      <protection locked="0"/>
    </xf>
    <xf numFmtId="3" fontId="23" fillId="38" borderId="28" xfId="0" applyNumberFormat="1" applyFont="1" applyFill="1" applyBorder="1" applyAlignment="1" applyProtection="1">
      <alignment/>
      <protection locked="0"/>
    </xf>
    <xf numFmtId="3" fontId="23" fillId="38" borderId="10" xfId="0" applyNumberFormat="1" applyFont="1" applyFill="1" applyBorder="1" applyAlignment="1" applyProtection="1">
      <alignment/>
      <protection locked="0"/>
    </xf>
    <xf numFmtId="3" fontId="23" fillId="29" borderId="0" xfId="0" applyNumberFormat="1" applyFont="1" applyFill="1" applyAlignment="1" applyProtection="1">
      <alignment/>
      <protection locked="0"/>
    </xf>
    <xf numFmtId="0" fontId="22" fillId="28" borderId="14" xfId="0" applyFont="1" applyFill="1" applyBorder="1" applyAlignment="1" applyProtection="1">
      <alignment/>
      <protection locked="0"/>
    </xf>
    <xf numFmtId="0" fontId="22" fillId="28" borderId="27" xfId="0" applyFont="1" applyFill="1" applyBorder="1" applyAlignment="1" applyProtection="1">
      <alignment/>
      <protection locked="0"/>
    </xf>
    <xf numFmtId="0" fontId="22" fillId="28" borderId="17" xfId="0" applyFont="1" applyFill="1" applyBorder="1" applyAlignment="1" applyProtection="1">
      <alignment/>
      <protection locked="0"/>
    </xf>
    <xf numFmtId="0" fontId="21" fillId="28" borderId="30" xfId="0" applyFont="1" applyFill="1" applyBorder="1" applyAlignment="1" applyProtection="1">
      <alignment/>
      <protection locked="0"/>
    </xf>
    <xf numFmtId="0" fontId="21" fillId="28" borderId="0" xfId="0" applyFont="1" applyFill="1" applyBorder="1" applyAlignment="1" applyProtection="1">
      <alignment/>
      <protection locked="0"/>
    </xf>
    <xf numFmtId="0" fontId="22" fillId="28" borderId="30" xfId="0" applyFont="1" applyFill="1" applyBorder="1" applyAlignment="1" applyProtection="1">
      <alignment/>
      <protection locked="0"/>
    </xf>
    <xf numFmtId="0" fontId="22" fillId="28" borderId="0" xfId="0" applyFont="1" applyFill="1" applyBorder="1" applyAlignment="1" applyProtection="1">
      <alignment/>
      <protection locked="0"/>
    </xf>
    <xf numFmtId="0" fontId="22" fillId="28" borderId="31" xfId="0" applyFont="1" applyFill="1" applyBorder="1" applyAlignment="1" applyProtection="1">
      <alignment/>
      <protection locked="0"/>
    </xf>
    <xf numFmtId="0" fontId="21" fillId="28" borderId="24" xfId="0" applyFont="1" applyFill="1" applyBorder="1" applyAlignment="1" applyProtection="1">
      <alignment/>
      <protection locked="0"/>
    </xf>
    <xf numFmtId="0" fontId="21" fillId="28" borderId="25" xfId="0" applyFont="1" applyFill="1" applyBorder="1" applyAlignment="1" applyProtection="1">
      <alignment/>
      <protection locked="0"/>
    </xf>
    <xf numFmtId="0" fontId="22" fillId="28" borderId="24" xfId="0" applyFont="1" applyFill="1" applyBorder="1" applyAlignment="1" applyProtection="1">
      <alignment/>
      <protection locked="0"/>
    </xf>
    <xf numFmtId="0" fontId="22" fillId="28" borderId="25" xfId="0" applyFont="1" applyFill="1" applyBorder="1" applyAlignment="1" applyProtection="1">
      <alignment/>
      <protection locked="0"/>
    </xf>
    <xf numFmtId="0" fontId="22" fillId="28" borderId="20" xfId="0" applyFont="1" applyFill="1" applyBorder="1" applyAlignment="1" applyProtection="1">
      <alignment/>
      <protection locked="0"/>
    </xf>
    <xf numFmtId="0" fontId="21" fillId="42" borderId="0" xfId="0" applyFont="1" applyFill="1" applyAlignment="1" applyProtection="1">
      <alignment/>
      <protection locked="0"/>
    </xf>
    <xf numFmtId="0" fontId="0" fillId="42" borderId="0" xfId="0" applyFont="1" applyFill="1" applyAlignment="1" applyProtection="1">
      <alignment/>
      <protection locked="0"/>
    </xf>
    <xf numFmtId="0" fontId="23" fillId="42" borderId="0" xfId="0" applyFont="1" applyFill="1" applyAlignment="1" applyProtection="1">
      <alignment/>
      <protection locked="0"/>
    </xf>
    <xf numFmtId="2" fontId="23" fillId="42" borderId="0" xfId="0" applyNumberFormat="1" applyFont="1" applyFill="1" applyAlignment="1" applyProtection="1">
      <alignment/>
      <protection locked="0"/>
    </xf>
    <xf numFmtId="3" fontId="23" fillId="42" borderId="0" xfId="0" applyNumberFormat="1" applyFont="1" applyFill="1" applyAlignment="1" applyProtection="1">
      <alignment/>
      <protection locked="0"/>
    </xf>
    <xf numFmtId="0" fontId="23" fillId="42" borderId="10" xfId="0" applyFont="1" applyFill="1" applyBorder="1" applyAlignment="1" applyProtection="1">
      <alignment/>
      <protection locked="0"/>
    </xf>
    <xf numFmtId="2" fontId="23" fillId="42" borderId="13" xfId="0" applyNumberFormat="1" applyFont="1" applyFill="1" applyBorder="1" applyAlignment="1" applyProtection="1">
      <alignment horizontal="center" vertical="center" wrapText="1"/>
      <protection locked="0"/>
    </xf>
    <xf numFmtId="0" fontId="23" fillId="42" borderId="13" xfId="0" applyFont="1" applyFill="1" applyBorder="1" applyAlignment="1" applyProtection="1">
      <alignment/>
      <protection locked="0"/>
    </xf>
    <xf numFmtId="2" fontId="23" fillId="42" borderId="15" xfId="0" applyNumberFormat="1" applyFont="1" applyFill="1" applyBorder="1" applyAlignment="1" applyProtection="1">
      <alignment horizontal="center" vertical="center"/>
      <protection locked="0"/>
    </xf>
    <xf numFmtId="0" fontId="35" fillId="7" borderId="0" xfId="0" applyFont="1" applyFill="1" applyBorder="1" applyAlignment="1" applyProtection="1">
      <alignment/>
      <protection locked="0"/>
    </xf>
    <xf numFmtId="0" fontId="35" fillId="7" borderId="0" xfId="0" applyFont="1" applyFill="1" applyBorder="1" applyAlignment="1" applyProtection="1">
      <alignment horizontal="left"/>
      <protection locked="0"/>
    </xf>
    <xf numFmtId="0" fontId="34" fillId="7" borderId="0" xfId="0" applyFont="1" applyFill="1" applyBorder="1" applyAlignment="1" applyProtection="1">
      <alignment/>
      <protection locked="0"/>
    </xf>
    <xf numFmtId="0" fontId="23" fillId="7" borderId="0" xfId="0" applyFont="1" applyFill="1" applyBorder="1" applyAlignment="1" applyProtection="1">
      <alignment/>
      <protection locked="0"/>
    </xf>
    <xf numFmtId="0" fontId="23" fillId="7" borderId="0" xfId="0" applyFont="1" applyFill="1" applyBorder="1" applyAlignment="1" applyProtection="1">
      <alignment horizontal="left"/>
      <protection locked="0"/>
    </xf>
    <xf numFmtId="0" fontId="34" fillId="41" borderId="0" xfId="0" applyFont="1" applyFill="1" applyAlignment="1" applyProtection="1">
      <alignment/>
      <protection locked="0"/>
    </xf>
    <xf numFmtId="0" fontId="37" fillId="26" borderId="0" xfId="0" applyFont="1" applyFill="1" applyAlignment="1" applyProtection="1">
      <alignment/>
      <protection locked="0"/>
    </xf>
    <xf numFmtId="0" fontId="34" fillId="25" borderId="0" xfId="0" applyFont="1" applyFill="1" applyAlignment="1" applyProtection="1">
      <alignment/>
      <protection locked="0"/>
    </xf>
    <xf numFmtId="0" fontId="0" fillId="41" borderId="15" xfId="0" applyFont="1" applyFill="1" applyBorder="1" applyAlignment="1" applyProtection="1">
      <alignment/>
      <protection locked="0"/>
    </xf>
    <xf numFmtId="0" fontId="23" fillId="41" borderId="15" xfId="0" applyFont="1" applyFill="1" applyBorder="1" applyAlignment="1" applyProtection="1">
      <alignment/>
      <protection locked="0"/>
    </xf>
    <xf numFmtId="3" fontId="35" fillId="41" borderId="0" xfId="0" applyNumberFormat="1" applyFont="1" applyFill="1" applyAlignment="1" applyProtection="1">
      <alignment/>
      <protection locked="0"/>
    </xf>
    <xf numFmtId="2" fontId="35" fillId="41" borderId="0" xfId="0" applyNumberFormat="1" applyFont="1" applyFill="1" applyAlignment="1" applyProtection="1">
      <alignment/>
      <protection locked="0"/>
    </xf>
    <xf numFmtId="0" fontId="34" fillId="28" borderId="0" xfId="0" applyFont="1" applyFill="1" applyAlignment="1">
      <alignment/>
    </xf>
    <xf numFmtId="0" fontId="0" fillId="41" borderId="18" xfId="0" applyFont="1" applyFill="1" applyBorder="1" applyAlignment="1" applyProtection="1">
      <alignment/>
      <protection locked="0"/>
    </xf>
    <xf numFmtId="0" fontId="0" fillId="28" borderId="0" xfId="0" applyFont="1" applyFill="1" applyAlignment="1">
      <alignment/>
    </xf>
    <xf numFmtId="0" fontId="23" fillId="38" borderId="28" xfId="0" applyFont="1" applyFill="1" applyBorder="1" applyAlignment="1" applyProtection="1">
      <alignment/>
      <protection locked="0"/>
    </xf>
    <xf numFmtId="0" fontId="35" fillId="41" borderId="0" xfId="0" applyFont="1" applyFill="1" applyBorder="1" applyAlignment="1" applyProtection="1">
      <alignment/>
      <protection locked="0"/>
    </xf>
    <xf numFmtId="3" fontId="35" fillId="41" borderId="0" xfId="0" applyNumberFormat="1" applyFont="1" applyFill="1" applyBorder="1" applyAlignment="1" applyProtection="1">
      <alignment/>
      <protection locked="0"/>
    </xf>
    <xf numFmtId="2" fontId="35" fillId="41" borderId="0" xfId="0" applyNumberFormat="1" applyFont="1" applyFill="1" applyBorder="1" applyAlignment="1" applyProtection="1">
      <alignment/>
      <protection locked="0"/>
    </xf>
    <xf numFmtId="0" fontId="23" fillId="41" borderId="0" xfId="0" applyFont="1" applyFill="1" applyBorder="1" applyAlignment="1" applyProtection="1">
      <alignment/>
      <protection locked="0"/>
    </xf>
    <xf numFmtId="0" fontId="35" fillId="29" borderId="10" xfId="0" applyFont="1" applyFill="1" applyBorder="1" applyAlignment="1" applyProtection="1">
      <alignment/>
      <protection locked="0"/>
    </xf>
    <xf numFmtId="3" fontId="35" fillId="29" borderId="10" xfId="0" applyNumberFormat="1" applyFont="1" applyFill="1" applyBorder="1" applyAlignment="1" applyProtection="1">
      <alignment/>
      <protection locked="0"/>
    </xf>
    <xf numFmtId="2" fontId="35" fillId="29" borderId="10" xfId="0" applyNumberFormat="1" applyFont="1" applyFill="1" applyBorder="1" applyAlignment="1" applyProtection="1">
      <alignment/>
      <protection locked="0"/>
    </xf>
    <xf numFmtId="0" fontId="23" fillId="41" borderId="18" xfId="0" applyFont="1" applyFill="1" applyBorder="1" applyAlignment="1" applyProtection="1">
      <alignment/>
      <protection locked="0"/>
    </xf>
    <xf numFmtId="0" fontId="23" fillId="38" borderId="10" xfId="0" applyFont="1" applyFill="1" applyBorder="1" applyAlignment="1" applyProtection="1">
      <alignment/>
      <protection locked="0"/>
    </xf>
    <xf numFmtId="0" fontId="23" fillId="29" borderId="10" xfId="0" applyFont="1" applyFill="1" applyBorder="1" applyAlignment="1" applyProtection="1">
      <alignment/>
      <protection locked="0"/>
    </xf>
    <xf numFmtId="0" fontId="35" fillId="25" borderId="0" xfId="0" applyFont="1" applyFill="1" applyAlignment="1" applyProtection="1">
      <alignment/>
      <protection locked="0"/>
    </xf>
    <xf numFmtId="0" fontId="34" fillId="41" borderId="0" xfId="0" applyFont="1" applyFill="1" applyBorder="1" applyAlignment="1" applyProtection="1">
      <alignment/>
      <protection locked="0"/>
    </xf>
    <xf numFmtId="0" fontId="23" fillId="29" borderId="0" xfId="0" applyFont="1" applyFill="1" applyBorder="1" applyAlignment="1" applyProtection="1">
      <alignment/>
      <protection locked="0"/>
    </xf>
    <xf numFmtId="0" fontId="0" fillId="41" borderId="0" xfId="0" applyFont="1" applyFill="1" applyBorder="1" applyAlignment="1" applyProtection="1">
      <alignment/>
      <protection locked="0"/>
    </xf>
    <xf numFmtId="0" fontId="0" fillId="41" borderId="29" xfId="0" applyFont="1" applyFill="1" applyBorder="1" applyAlignment="1" applyProtection="1">
      <alignment/>
      <protection locked="0"/>
    </xf>
    <xf numFmtId="0" fontId="23" fillId="41" borderId="29" xfId="0" applyFont="1" applyFill="1" applyBorder="1" applyAlignment="1" applyProtection="1">
      <alignment/>
      <protection locked="0"/>
    </xf>
    <xf numFmtId="0" fontId="23" fillId="26" borderId="10" xfId="0" applyFont="1" applyFill="1" applyBorder="1" applyAlignment="1" applyProtection="1">
      <alignment/>
      <protection locked="0"/>
    </xf>
    <xf numFmtId="3" fontId="34" fillId="25" borderId="0" xfId="0" applyNumberFormat="1" applyFont="1" applyFill="1" applyAlignment="1" applyProtection="1">
      <alignment/>
      <protection locked="0"/>
    </xf>
    <xf numFmtId="0" fontId="35" fillId="41" borderId="0" xfId="0" applyFont="1" applyFill="1" applyAlignment="1" applyProtection="1">
      <alignment/>
      <protection locked="0"/>
    </xf>
    <xf numFmtId="0" fontId="35" fillId="41" borderId="19" xfId="0" applyFont="1" applyFill="1" applyBorder="1" applyAlignment="1" applyProtection="1">
      <alignment/>
      <protection locked="0"/>
    </xf>
    <xf numFmtId="3" fontId="35" fillId="41" borderId="19" xfId="0" applyNumberFormat="1" applyFont="1" applyFill="1" applyBorder="1" applyAlignment="1" applyProtection="1">
      <alignment/>
      <protection locked="0"/>
    </xf>
    <xf numFmtId="2" fontId="35" fillId="41" borderId="19" xfId="0" applyNumberFormat="1" applyFont="1" applyFill="1" applyBorder="1" applyAlignment="1" applyProtection="1">
      <alignment/>
      <protection locked="0"/>
    </xf>
    <xf numFmtId="0" fontId="23" fillId="41" borderId="19" xfId="0" applyFont="1" applyFill="1" applyBorder="1" applyAlignment="1" applyProtection="1">
      <alignment/>
      <protection locked="0"/>
    </xf>
    <xf numFmtId="0" fontId="23" fillId="26" borderId="0" xfId="0" applyFont="1" applyFill="1" applyBorder="1" applyAlignment="1" applyProtection="1">
      <alignment/>
      <protection locked="0"/>
    </xf>
    <xf numFmtId="49" fontId="34" fillId="25" borderId="0" xfId="0" applyNumberFormat="1" applyFont="1" applyFill="1" applyAlignment="1" applyProtection="1">
      <alignment/>
      <protection locked="0"/>
    </xf>
    <xf numFmtId="3" fontId="35" fillId="41" borderId="10" xfId="0" applyNumberFormat="1" applyFont="1" applyFill="1" applyBorder="1" applyAlignment="1" applyProtection="1">
      <alignment/>
      <protection locked="0"/>
    </xf>
    <xf numFmtId="2" fontId="35" fillId="41" borderId="10" xfId="0" applyNumberFormat="1" applyFont="1" applyFill="1" applyBorder="1" applyAlignment="1" applyProtection="1">
      <alignment/>
      <protection locked="0"/>
    </xf>
    <xf numFmtId="49" fontId="0" fillId="25" borderId="0" xfId="0" applyNumberFormat="1" applyFont="1" applyFill="1" applyAlignment="1" applyProtection="1">
      <alignment/>
      <protection locked="0"/>
    </xf>
    <xf numFmtId="0" fontId="0" fillId="41" borderId="10" xfId="0" applyFont="1" applyFill="1" applyBorder="1" applyAlignment="1" applyProtection="1">
      <alignment/>
      <protection locked="0"/>
    </xf>
    <xf numFmtId="0" fontId="34" fillId="0" borderId="0" xfId="0" applyFont="1" applyFill="1" applyAlignment="1">
      <alignment/>
    </xf>
    <xf numFmtId="0" fontId="23" fillId="29" borderId="0" xfId="0" applyFont="1" applyFill="1" applyBorder="1" applyAlignment="1" applyProtection="1">
      <alignment wrapText="1"/>
      <protection locked="0"/>
    </xf>
    <xf numFmtId="0" fontId="35" fillId="41" borderId="10" xfId="0" applyFont="1" applyFill="1" applyBorder="1" applyAlignment="1" applyProtection="1">
      <alignment/>
      <protection locked="0"/>
    </xf>
    <xf numFmtId="0" fontId="23" fillId="41" borderId="10" xfId="0" applyFont="1" applyFill="1" applyBorder="1" applyAlignment="1" applyProtection="1">
      <alignment/>
      <protection locked="0"/>
    </xf>
    <xf numFmtId="0" fontId="34" fillId="25" borderId="0" xfId="0" applyFont="1" applyFill="1" applyBorder="1" applyAlignment="1" applyProtection="1">
      <alignment/>
      <protection locked="0"/>
    </xf>
    <xf numFmtId="49" fontId="34" fillId="25" borderId="0" xfId="0" applyNumberFormat="1" applyFont="1" applyFill="1" applyBorder="1" applyAlignment="1" applyProtection="1">
      <alignment/>
      <protection locked="0"/>
    </xf>
    <xf numFmtId="3" fontId="35" fillId="7" borderId="0" xfId="0" applyNumberFormat="1" applyFont="1" applyFill="1" applyBorder="1" applyAlignment="1" applyProtection="1">
      <alignment/>
      <protection locked="0"/>
    </xf>
    <xf numFmtId="2" fontId="35" fillId="7" borderId="0" xfId="0" applyNumberFormat="1" applyFont="1" applyFill="1" applyBorder="1" applyAlignment="1" applyProtection="1">
      <alignment/>
      <protection locked="0"/>
    </xf>
    <xf numFmtId="2" fontId="35" fillId="7" borderId="0" xfId="0" applyNumberFormat="1" applyFont="1" applyFill="1" applyBorder="1" applyAlignment="1" applyProtection="1">
      <alignment horizontal="left"/>
      <protection locked="0"/>
    </xf>
    <xf numFmtId="0" fontId="23" fillId="41" borderId="11" xfId="0" applyFont="1" applyFill="1" applyBorder="1" applyAlignment="1" applyProtection="1">
      <alignment/>
      <protection locked="0"/>
    </xf>
    <xf numFmtId="0" fontId="23" fillId="41" borderId="12" xfId="0" applyFont="1" applyFill="1" applyBorder="1" applyAlignment="1" applyProtection="1">
      <alignment/>
      <protection locked="0"/>
    </xf>
    <xf numFmtId="0" fontId="23" fillId="41" borderId="0" xfId="0" applyFont="1" applyFill="1" applyBorder="1" applyAlignment="1" applyProtection="1">
      <alignment horizontal="left"/>
      <protection locked="0"/>
    </xf>
    <xf numFmtId="0" fontId="0" fillId="41" borderId="0" xfId="0" applyFont="1" applyFill="1" applyBorder="1" applyAlignment="1" applyProtection="1">
      <alignment horizontal="left"/>
      <protection locked="0"/>
    </xf>
    <xf numFmtId="49" fontId="0" fillId="25" borderId="0" xfId="0" applyNumberFormat="1" applyFont="1" applyFill="1" applyAlignment="1" applyProtection="1">
      <alignment horizontal="right"/>
      <protection locked="0"/>
    </xf>
    <xf numFmtId="0" fontId="36" fillId="41" borderId="0" xfId="0" applyFont="1" applyFill="1" applyAlignment="1" applyProtection="1">
      <alignment/>
      <protection locked="0"/>
    </xf>
    <xf numFmtId="0" fontId="35" fillId="40" borderId="10" xfId="0" applyFont="1" applyFill="1" applyBorder="1" applyAlignment="1" applyProtection="1">
      <alignment/>
      <protection locked="0"/>
    </xf>
    <xf numFmtId="3" fontId="35" fillId="40" borderId="10" xfId="0" applyNumberFormat="1" applyFont="1" applyFill="1" applyBorder="1" applyAlignment="1" applyProtection="1">
      <alignment/>
      <protection locked="0"/>
    </xf>
    <xf numFmtId="2" fontId="35" fillId="40" borderId="10" xfId="0" applyNumberFormat="1" applyFont="1" applyFill="1" applyBorder="1" applyAlignment="1" applyProtection="1">
      <alignment/>
      <protection locked="0"/>
    </xf>
    <xf numFmtId="2" fontId="35" fillId="25" borderId="10" xfId="0" applyNumberFormat="1" applyFont="1" applyFill="1" applyBorder="1" applyAlignment="1" applyProtection="1">
      <alignment/>
      <protection locked="0"/>
    </xf>
    <xf numFmtId="0" fontId="35" fillId="28" borderId="10" xfId="0" applyFont="1" applyFill="1" applyBorder="1" applyAlignment="1" applyProtection="1">
      <alignment/>
      <protection locked="0"/>
    </xf>
    <xf numFmtId="3" fontId="35" fillId="28" borderId="10" xfId="0" applyNumberFormat="1" applyFont="1" applyFill="1" applyBorder="1" applyAlignment="1" applyProtection="1">
      <alignment/>
      <protection locked="0"/>
    </xf>
    <xf numFmtId="2" fontId="35" fillId="28" borderId="10" xfId="0" applyNumberFormat="1" applyFont="1" applyFill="1" applyBorder="1" applyAlignment="1" applyProtection="1">
      <alignment/>
      <protection locked="0"/>
    </xf>
    <xf numFmtId="3" fontId="21" fillId="43" borderId="10" xfId="0" applyNumberFormat="1" applyFont="1" applyFill="1" applyBorder="1" applyAlignment="1">
      <alignment/>
    </xf>
    <xf numFmtId="0" fontId="35" fillId="25" borderId="10" xfId="0" applyFont="1" applyFill="1" applyBorder="1" applyAlignment="1" applyProtection="1">
      <alignment/>
      <protection locked="0"/>
    </xf>
    <xf numFmtId="3" fontId="35" fillId="25" borderId="10" xfId="0" applyNumberFormat="1" applyFont="1" applyFill="1" applyBorder="1" applyAlignment="1" applyProtection="1">
      <alignment/>
      <protection locked="0"/>
    </xf>
    <xf numFmtId="3" fontId="21" fillId="25" borderId="15" xfId="0" applyNumberFormat="1" applyFont="1" applyFill="1" applyBorder="1" applyAlignment="1">
      <alignment/>
    </xf>
    <xf numFmtId="0" fontId="21" fillId="30" borderId="13" xfId="0" applyFont="1" applyFill="1" applyBorder="1" applyAlignment="1">
      <alignment horizontal="center" vertical="center" wrapText="1"/>
    </xf>
    <xf numFmtId="0" fontId="21" fillId="30" borderId="15" xfId="0" applyFont="1" applyFill="1" applyBorder="1" applyAlignment="1">
      <alignment horizontal="center" vertical="center" wrapText="1"/>
    </xf>
    <xf numFmtId="3" fontId="22" fillId="30" borderId="13" xfId="0" applyNumberFormat="1" applyFont="1" applyFill="1" applyBorder="1" applyAlignment="1">
      <alignment horizontal="center" wrapText="1"/>
    </xf>
    <xf numFmtId="3" fontId="22" fillId="30" borderId="15" xfId="0" applyNumberFormat="1" applyFont="1" applyFill="1" applyBorder="1" applyAlignment="1">
      <alignment horizontal="center" wrapText="1"/>
    </xf>
    <xf numFmtId="0" fontId="21" fillId="30" borderId="18" xfId="0" applyFont="1" applyFill="1" applyBorder="1" applyAlignment="1">
      <alignment horizontal="center" vertical="center" wrapText="1"/>
    </xf>
    <xf numFmtId="3" fontId="22" fillId="30" borderId="18" xfId="0" applyNumberFormat="1" applyFont="1" applyFill="1" applyBorder="1" applyAlignment="1">
      <alignment horizontal="center" wrapText="1"/>
    </xf>
    <xf numFmtId="0" fontId="22" fillId="25" borderId="13" xfId="0" applyFont="1" applyFill="1" applyBorder="1" applyAlignment="1" applyProtection="1">
      <alignment horizontal="center"/>
      <protection locked="0"/>
    </xf>
    <xf numFmtId="0" fontId="22" fillId="25" borderId="15" xfId="0" applyFont="1" applyFill="1" applyBorder="1" applyAlignment="1" applyProtection="1">
      <alignment horizontal="center"/>
      <protection locked="0"/>
    </xf>
    <xf numFmtId="0" fontId="21" fillId="25" borderId="12" xfId="0" applyFont="1" applyFill="1" applyBorder="1" applyAlignment="1" applyProtection="1">
      <alignment horizontal="left"/>
      <protection locked="0"/>
    </xf>
    <xf numFmtId="0" fontId="21" fillId="25" borderId="11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25" borderId="13" xfId="0" applyFont="1" applyFill="1" applyBorder="1" applyAlignment="1" applyProtection="1">
      <alignment horizontal="center" vertical="center" wrapText="1"/>
      <protection locked="0"/>
    </xf>
    <xf numFmtId="0" fontId="22" fillId="25" borderId="15" xfId="0" applyFont="1" applyFill="1" applyBorder="1" applyAlignment="1" applyProtection="1">
      <alignment horizontal="center" vertical="center"/>
      <protection locked="0"/>
    </xf>
    <xf numFmtId="3" fontId="21" fillId="25" borderId="11" xfId="0" applyNumberFormat="1" applyFont="1" applyFill="1" applyBorder="1" applyAlignment="1" applyProtection="1">
      <alignment/>
      <protection locked="0"/>
    </xf>
    <xf numFmtId="3" fontId="21" fillId="41" borderId="15" xfId="0" applyNumberFormat="1" applyFont="1" applyFill="1" applyBorder="1" applyAlignment="1" applyProtection="1">
      <alignment/>
      <protection locked="0"/>
    </xf>
    <xf numFmtId="3" fontId="21" fillId="41" borderId="0" xfId="0" applyNumberFormat="1" applyFont="1" applyFill="1" applyAlignment="1" applyProtection="1">
      <alignment/>
      <protection locked="0"/>
    </xf>
    <xf numFmtId="3" fontId="21" fillId="41" borderId="18" xfId="0" applyNumberFormat="1" applyFont="1" applyFill="1" applyBorder="1" applyAlignment="1" applyProtection="1">
      <alignment/>
      <protection locked="0"/>
    </xf>
    <xf numFmtId="3" fontId="21" fillId="38" borderId="28" xfId="0" applyNumberFormat="1" applyFont="1" applyFill="1" applyBorder="1" applyAlignment="1" applyProtection="1">
      <alignment/>
      <protection locked="0"/>
    </xf>
    <xf numFmtId="3" fontId="21" fillId="29" borderId="0" xfId="0" applyNumberFormat="1" applyFont="1" applyFill="1" applyAlignment="1" applyProtection="1">
      <alignment/>
      <protection locked="0"/>
    </xf>
    <xf numFmtId="3" fontId="21" fillId="39" borderId="0" xfId="0" applyNumberFormat="1" applyFont="1" applyFill="1" applyAlignment="1" applyProtection="1">
      <alignment/>
      <protection locked="0"/>
    </xf>
    <xf numFmtId="3" fontId="21" fillId="41" borderId="0" xfId="0" applyNumberFormat="1" applyFont="1" applyFill="1" applyBorder="1" applyAlignment="1" applyProtection="1">
      <alignment/>
      <protection locked="0"/>
    </xf>
    <xf numFmtId="3" fontId="21" fillId="38" borderId="10" xfId="0" applyNumberFormat="1" applyFont="1" applyFill="1" applyBorder="1" applyAlignment="1" applyProtection="1">
      <alignment/>
      <protection locked="0"/>
    </xf>
    <xf numFmtId="3" fontId="21" fillId="29" borderId="10" xfId="0" applyNumberFormat="1" applyFont="1" applyFill="1" applyBorder="1" applyAlignment="1" applyProtection="1">
      <alignment/>
      <protection locked="0"/>
    </xf>
    <xf numFmtId="3" fontId="21" fillId="29" borderId="0" xfId="0" applyNumberFormat="1" applyFont="1" applyFill="1" applyBorder="1" applyAlignment="1" applyProtection="1">
      <alignment/>
      <protection locked="0"/>
    </xf>
    <xf numFmtId="3" fontId="21" fillId="41" borderId="29" xfId="0" applyNumberFormat="1" applyFont="1" applyFill="1" applyBorder="1" applyAlignment="1" applyProtection="1">
      <alignment/>
      <protection locked="0"/>
    </xf>
    <xf numFmtId="3" fontId="21" fillId="26" borderId="10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40" borderId="0" xfId="0" applyNumberFormat="1" applyFont="1" applyFill="1" applyAlignment="1" applyProtection="1">
      <alignment/>
      <protection locked="0"/>
    </xf>
    <xf numFmtId="3" fontId="21" fillId="42" borderId="0" xfId="0" applyNumberFormat="1" applyFont="1" applyFill="1" applyAlignment="1" applyProtection="1">
      <alignment/>
      <protection locked="0"/>
    </xf>
    <xf numFmtId="3" fontId="21" fillId="25" borderId="18" xfId="0" applyNumberFormat="1" applyFont="1" applyFill="1" applyBorder="1" applyAlignment="1" applyProtection="1">
      <alignment/>
      <protection locked="0"/>
    </xf>
    <xf numFmtId="3" fontId="21" fillId="41" borderId="19" xfId="0" applyNumberFormat="1" applyFont="1" applyFill="1" applyBorder="1" applyAlignment="1" applyProtection="1">
      <alignment/>
      <protection locked="0"/>
    </xf>
    <xf numFmtId="3" fontId="21" fillId="26" borderId="0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3" fontId="21" fillId="26" borderId="0" xfId="0" applyNumberFormat="1" applyFont="1" applyFill="1" applyAlignment="1" applyProtection="1">
      <alignment/>
      <protection locked="0"/>
    </xf>
    <xf numFmtId="3" fontId="21" fillId="41" borderId="10" xfId="0" applyNumberFormat="1" applyFont="1" applyFill="1" applyBorder="1" applyAlignment="1" applyProtection="1">
      <alignment/>
      <protection locked="0"/>
    </xf>
    <xf numFmtId="0" fontId="21" fillId="26" borderId="0" xfId="0" applyFont="1" applyFill="1" applyAlignment="1">
      <alignment/>
    </xf>
    <xf numFmtId="3" fontId="21" fillId="25" borderId="14" xfId="0" applyNumberFormat="1" applyFont="1" applyFill="1" applyBorder="1" applyAlignment="1" applyProtection="1">
      <alignment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1" fillId="41" borderId="0" xfId="0" applyFont="1" applyFill="1" applyAlignment="1" applyProtection="1">
      <alignment horizontal="left"/>
      <protection locked="0"/>
    </xf>
    <xf numFmtId="0" fontId="21" fillId="25" borderId="12" xfId="0" applyFont="1" applyFill="1" applyBorder="1" applyAlignment="1" applyProtection="1">
      <alignment horizontal="right"/>
      <protection locked="0"/>
    </xf>
    <xf numFmtId="3" fontId="21" fillId="0" borderId="15" xfId="0" applyNumberFormat="1" applyFont="1" applyBorder="1" applyAlignment="1" applyProtection="1">
      <alignment/>
      <protection locked="0"/>
    </xf>
    <xf numFmtId="3" fontId="21" fillId="40" borderId="10" xfId="0" applyNumberFormat="1" applyFont="1" applyFill="1" applyBorder="1" applyAlignment="1" applyProtection="1">
      <alignment/>
      <protection locked="0"/>
    </xf>
    <xf numFmtId="3" fontId="21" fillId="28" borderId="10" xfId="0" applyNumberFormat="1" applyFont="1" applyFill="1" applyBorder="1" applyAlignment="1" applyProtection="1">
      <alignment/>
      <protection locked="0"/>
    </xf>
    <xf numFmtId="0" fontId="21" fillId="42" borderId="13" xfId="0" applyFont="1" applyFill="1" applyBorder="1" applyAlignment="1" applyProtection="1">
      <alignment horizontal="center" vertical="center" wrapText="1"/>
      <protection locked="0"/>
    </xf>
    <xf numFmtId="0" fontId="21" fillId="42" borderId="15" xfId="0" applyFont="1" applyFill="1" applyBorder="1" applyAlignment="1" applyProtection="1">
      <alignment horizontal="center" vertical="center"/>
      <protection locked="0"/>
    </xf>
    <xf numFmtId="0" fontId="21" fillId="25" borderId="10" xfId="0" applyFont="1" applyFill="1" applyBorder="1" applyAlignment="1" applyProtection="1">
      <alignment horizontal="center"/>
      <protection locked="0"/>
    </xf>
    <xf numFmtId="0" fontId="22" fillId="25" borderId="10" xfId="58" applyFont="1" applyFill="1" applyBorder="1" applyAlignment="1" applyProtection="1">
      <alignment horizontal="right" wrapText="1"/>
      <protection locked="0"/>
    </xf>
    <xf numFmtId="180" fontId="35" fillId="29" borderId="10" xfId="0" applyNumberFormat="1" applyFont="1" applyFill="1" applyBorder="1" applyAlignment="1" applyProtection="1">
      <alignment/>
      <protection locked="0"/>
    </xf>
    <xf numFmtId="180" fontId="35" fillId="29" borderId="0" xfId="0" applyNumberFormat="1" applyFont="1" applyFill="1" applyBorder="1" applyAlignment="1" applyProtection="1">
      <alignment/>
      <protection locked="0"/>
    </xf>
    <xf numFmtId="180" fontId="35" fillId="41" borderId="0" xfId="0" applyNumberFormat="1" applyFont="1" applyFill="1" applyBorder="1" applyAlignment="1" applyProtection="1">
      <alignment/>
      <protection locked="0"/>
    </xf>
    <xf numFmtId="180" fontId="35" fillId="41" borderId="10" xfId="0" applyNumberFormat="1" applyFont="1" applyFill="1" applyBorder="1" applyAlignment="1" applyProtection="1">
      <alignment/>
      <protection locked="0"/>
    </xf>
    <xf numFmtId="180" fontId="35" fillId="41" borderId="0" xfId="0" applyNumberFormat="1" applyFont="1" applyFill="1" applyAlignment="1" applyProtection="1">
      <alignment/>
      <protection locked="0"/>
    </xf>
    <xf numFmtId="180" fontId="35" fillId="26" borderId="0" xfId="0" applyNumberFormat="1" applyFont="1" applyFill="1" applyBorder="1" applyAlignment="1" applyProtection="1">
      <alignment/>
      <protection locked="0"/>
    </xf>
    <xf numFmtId="180" fontId="35" fillId="41" borderId="19" xfId="0" applyNumberFormat="1" applyFont="1" applyFill="1" applyBorder="1" applyAlignment="1" applyProtection="1">
      <alignment/>
      <protection locked="0"/>
    </xf>
    <xf numFmtId="180" fontId="35" fillId="25" borderId="10" xfId="0" applyNumberFormat="1" applyFont="1" applyFill="1" applyBorder="1" applyAlignment="1" applyProtection="1">
      <alignment/>
      <protection locked="0"/>
    </xf>
    <xf numFmtId="180" fontId="35" fillId="40" borderId="10" xfId="0" applyNumberFormat="1" applyFont="1" applyFill="1" applyBorder="1" applyAlignment="1" applyProtection="1">
      <alignment/>
      <protection locked="0"/>
    </xf>
    <xf numFmtId="180" fontId="35" fillId="28" borderId="10" xfId="0" applyNumberFormat="1" applyFont="1" applyFill="1" applyBorder="1" applyAlignment="1" applyProtection="1">
      <alignment/>
      <protection locked="0"/>
    </xf>
    <xf numFmtId="3" fontId="21" fillId="25" borderId="12" xfId="0" applyNumberFormat="1" applyFont="1" applyFill="1" applyBorder="1" applyAlignment="1" applyProtection="1">
      <alignment horizontal="right"/>
      <protection locked="0"/>
    </xf>
    <xf numFmtId="3" fontId="21" fillId="32" borderId="10" xfId="0" applyNumberFormat="1" applyFont="1" applyFill="1" applyBorder="1" applyAlignment="1" applyProtection="1">
      <alignment/>
      <protection locked="0"/>
    </xf>
    <xf numFmtId="0" fontId="22" fillId="25" borderId="10" xfId="0" applyFont="1" applyFill="1" applyBorder="1" applyAlignment="1" applyProtection="1">
      <alignment horizontal="center" wrapText="1"/>
      <protection locked="0"/>
    </xf>
    <xf numFmtId="0" fontId="22" fillId="25" borderId="10" xfId="0" applyFont="1" applyFill="1" applyBorder="1" applyAlignment="1" applyProtection="1">
      <alignment horizontal="center"/>
      <protection locked="0"/>
    </xf>
    <xf numFmtId="3" fontId="21" fillId="25" borderId="24" xfId="0" applyNumberFormat="1" applyFont="1" applyFill="1" applyBorder="1" applyAlignment="1" applyProtection="1">
      <alignment/>
      <protection locked="0"/>
    </xf>
    <xf numFmtId="0" fontId="22" fillId="40" borderId="0" xfId="0" applyFont="1" applyFill="1" applyAlignment="1" applyProtection="1">
      <alignment/>
      <protection locked="0"/>
    </xf>
    <xf numFmtId="0" fontId="22" fillId="42" borderId="0" xfId="0" applyFont="1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26" borderId="0" xfId="0" applyFont="1" applyFill="1" applyAlignment="1" applyProtection="1">
      <alignment/>
      <protection locked="0"/>
    </xf>
    <xf numFmtId="0" fontId="22" fillId="41" borderId="0" xfId="0" applyFont="1" applyFill="1" applyAlignment="1" applyProtection="1">
      <alignment/>
      <protection locked="0"/>
    </xf>
    <xf numFmtId="3" fontId="22" fillId="28" borderId="10" xfId="0" applyNumberFormat="1" applyFont="1" applyFill="1" applyBorder="1" applyAlignment="1" applyProtection="1">
      <alignment/>
      <protection locked="0"/>
    </xf>
    <xf numFmtId="3" fontId="22" fillId="28" borderId="13" xfId="0" applyNumberFormat="1" applyFont="1" applyFill="1" applyBorder="1" applyAlignment="1" applyProtection="1">
      <alignment/>
      <protection locked="0"/>
    </xf>
    <xf numFmtId="3" fontId="38" fillId="28" borderId="13" xfId="0" applyNumberFormat="1" applyFont="1" applyFill="1" applyBorder="1" applyAlignment="1" applyProtection="1">
      <alignment/>
      <protection locked="0"/>
    </xf>
    <xf numFmtId="3" fontId="22" fillId="28" borderId="16" xfId="0" applyNumberFormat="1" applyFont="1" applyFill="1" applyBorder="1" applyAlignment="1" applyProtection="1">
      <alignment/>
      <protection locked="0"/>
    </xf>
    <xf numFmtId="3" fontId="22" fillId="41" borderId="15" xfId="0" applyNumberFormat="1" applyFont="1" applyFill="1" applyBorder="1" applyAlignment="1" applyProtection="1">
      <alignment/>
      <protection locked="0"/>
    </xf>
    <xf numFmtId="3" fontId="22" fillId="24" borderId="0" xfId="0" applyNumberFormat="1" applyFont="1" applyFill="1" applyBorder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3" fontId="22" fillId="25" borderId="10" xfId="0" applyNumberFormat="1" applyFont="1" applyFill="1" applyBorder="1" applyAlignment="1" applyProtection="1">
      <alignment/>
      <protection locked="0"/>
    </xf>
    <xf numFmtId="3" fontId="22" fillId="24" borderId="13" xfId="0" applyNumberFormat="1" applyFont="1" applyFill="1" applyBorder="1" applyAlignment="1" applyProtection="1">
      <alignment/>
      <protection locked="0"/>
    </xf>
    <xf numFmtId="3" fontId="22" fillId="24" borderId="16" xfId="0" applyNumberFormat="1" applyFont="1" applyFill="1" applyBorder="1" applyAlignment="1" applyProtection="1">
      <alignment/>
      <protection locked="0"/>
    </xf>
    <xf numFmtId="3" fontId="22" fillId="41" borderId="0" xfId="0" applyNumberFormat="1" applyFont="1" applyFill="1" applyAlignment="1" applyProtection="1">
      <alignment/>
      <protection locked="0"/>
    </xf>
    <xf numFmtId="3" fontId="22" fillId="41" borderId="18" xfId="0" applyNumberFormat="1" applyFont="1" applyFill="1" applyBorder="1" applyAlignment="1" applyProtection="1">
      <alignment/>
      <protection locked="0"/>
    </xf>
    <xf numFmtId="3" fontId="22" fillId="38" borderId="28" xfId="0" applyNumberFormat="1" applyFont="1" applyFill="1" applyBorder="1" applyAlignment="1" applyProtection="1">
      <alignment/>
      <protection locked="0"/>
    </xf>
    <xf numFmtId="3" fontId="22" fillId="29" borderId="0" xfId="0" applyNumberFormat="1" applyFont="1" applyFill="1" applyAlignment="1" applyProtection="1">
      <alignment/>
      <protection locked="0"/>
    </xf>
    <xf numFmtId="3" fontId="22" fillId="39" borderId="0" xfId="0" applyNumberFormat="1" applyFont="1" applyFill="1" applyAlignment="1" applyProtection="1">
      <alignment/>
      <protection locked="0"/>
    </xf>
    <xf numFmtId="3" fontId="22" fillId="28" borderId="15" xfId="0" applyNumberFormat="1" applyFont="1" applyFill="1" applyBorder="1" applyAlignment="1" applyProtection="1">
      <alignment/>
      <protection locked="0"/>
    </xf>
    <xf numFmtId="3" fontId="22" fillId="41" borderId="0" xfId="0" applyNumberFormat="1" applyFont="1" applyFill="1" applyBorder="1" applyAlignment="1" applyProtection="1">
      <alignment/>
      <protection locked="0"/>
    </xf>
    <xf numFmtId="3" fontId="22" fillId="38" borderId="10" xfId="0" applyNumberFormat="1" applyFont="1" applyFill="1" applyBorder="1" applyAlignment="1" applyProtection="1">
      <alignment/>
      <protection locked="0"/>
    </xf>
    <xf numFmtId="3" fontId="22" fillId="28" borderId="12" xfId="0" applyNumberFormat="1" applyFont="1" applyFill="1" applyBorder="1" applyAlignment="1" applyProtection="1">
      <alignment horizontal="right"/>
      <protection locked="0"/>
    </xf>
    <xf numFmtId="3" fontId="22" fillId="29" borderId="10" xfId="0" applyNumberFormat="1" applyFont="1" applyFill="1" applyBorder="1" applyAlignment="1" applyProtection="1">
      <alignment/>
      <protection locked="0"/>
    </xf>
    <xf numFmtId="3" fontId="22" fillId="29" borderId="0" xfId="0" applyNumberFormat="1" applyFont="1" applyFill="1" applyBorder="1" applyAlignment="1" applyProtection="1">
      <alignment/>
      <protection locked="0"/>
    </xf>
    <xf numFmtId="3" fontId="22" fillId="25" borderId="13" xfId="0" applyNumberFormat="1" applyFont="1" applyFill="1" applyBorder="1" applyAlignment="1" applyProtection="1">
      <alignment/>
      <protection locked="0"/>
    </xf>
    <xf numFmtId="3" fontId="22" fillId="41" borderId="29" xfId="0" applyNumberFormat="1" applyFont="1" applyFill="1" applyBorder="1" applyAlignment="1" applyProtection="1">
      <alignment/>
      <protection locked="0"/>
    </xf>
    <xf numFmtId="3" fontId="22" fillId="26" borderId="10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3" fontId="22" fillId="40" borderId="0" xfId="0" applyNumberFormat="1" applyFont="1" applyFill="1" applyAlignment="1" applyProtection="1">
      <alignment/>
      <protection locked="0"/>
    </xf>
    <xf numFmtId="3" fontId="22" fillId="42" borderId="0" xfId="0" applyNumberFormat="1" applyFont="1" applyFill="1" applyAlignment="1" applyProtection="1">
      <alignment/>
      <protection locked="0"/>
    </xf>
    <xf numFmtId="3" fontId="41" fillId="28" borderId="10" xfId="0" applyNumberFormat="1" applyFont="1" applyFill="1" applyBorder="1" applyAlignment="1" applyProtection="1">
      <alignment/>
      <protection locked="0"/>
    </xf>
    <xf numFmtId="3" fontId="22" fillId="25" borderId="18" xfId="0" applyNumberFormat="1" applyFont="1" applyFill="1" applyBorder="1" applyAlignment="1" applyProtection="1">
      <alignment/>
      <protection locked="0"/>
    </xf>
    <xf numFmtId="3" fontId="22" fillId="41" borderId="19" xfId="0" applyNumberFormat="1" applyFont="1" applyFill="1" applyBorder="1" applyAlignment="1" applyProtection="1">
      <alignment/>
      <protection locked="0"/>
    </xf>
    <xf numFmtId="3" fontId="22" fillId="26" borderId="0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2" fillId="24" borderId="0" xfId="0" applyNumberFormat="1" applyFont="1" applyFill="1" applyAlignment="1" applyProtection="1">
      <alignment/>
      <protection locked="0"/>
    </xf>
    <xf numFmtId="3" fontId="22" fillId="26" borderId="0" xfId="0" applyNumberFormat="1" applyFont="1" applyFill="1" applyAlignment="1" applyProtection="1">
      <alignment/>
      <protection locked="0"/>
    </xf>
    <xf numFmtId="3" fontId="22" fillId="37" borderId="10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/>
      <protection locked="0"/>
    </xf>
    <xf numFmtId="3" fontId="22" fillId="41" borderId="10" xfId="0" applyNumberFormat="1" applyFont="1" applyFill="1" applyBorder="1" applyAlignment="1" applyProtection="1">
      <alignment/>
      <protection locked="0"/>
    </xf>
    <xf numFmtId="3" fontId="22" fillId="25" borderId="0" xfId="0" applyNumberFormat="1" applyFont="1" applyFill="1" applyBorder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/>
      <protection locked="0"/>
    </xf>
    <xf numFmtId="3" fontId="22" fillId="28" borderId="11" xfId="0" applyNumberFormat="1" applyFont="1" applyFill="1" applyBorder="1" applyAlignment="1" applyProtection="1">
      <alignment/>
      <protection locked="0"/>
    </xf>
    <xf numFmtId="3" fontId="22" fillId="28" borderId="14" xfId="0" applyNumberFormat="1" applyFont="1" applyFill="1" applyBorder="1" applyAlignment="1" applyProtection="1">
      <alignment/>
      <protection locked="0"/>
    </xf>
    <xf numFmtId="3" fontId="22" fillId="25" borderId="16" xfId="0" applyNumberFormat="1" applyFont="1" applyFill="1" applyBorder="1" applyAlignment="1" applyProtection="1">
      <alignment/>
      <protection locked="0"/>
    </xf>
    <xf numFmtId="3" fontId="22" fillId="7" borderId="0" xfId="0" applyNumberFormat="1" applyFont="1" applyFill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3" fontId="22" fillId="37" borderId="15" xfId="0" applyNumberFormat="1" applyFont="1" applyFill="1" applyBorder="1" applyAlignment="1" applyProtection="1">
      <alignment/>
      <protection locked="0"/>
    </xf>
    <xf numFmtId="3" fontId="22" fillId="40" borderId="10" xfId="0" applyNumberFormat="1" applyFont="1" applyFill="1" applyBorder="1" applyAlignment="1" applyProtection="1">
      <alignment/>
      <protection locked="0"/>
    </xf>
    <xf numFmtId="0" fontId="22" fillId="25" borderId="10" xfId="0" applyFont="1" applyFill="1" applyBorder="1" applyAlignment="1" applyProtection="1">
      <alignment horizontal="center" vertical="center" wrapText="1"/>
      <protection locked="0"/>
    </xf>
    <xf numFmtId="0" fontId="22" fillId="25" borderId="15" xfId="0" applyFont="1" applyFill="1" applyBorder="1" applyAlignment="1" applyProtection="1">
      <alignment horizontal="center" vertical="center" wrapText="1"/>
      <protection locked="0"/>
    </xf>
    <xf numFmtId="3" fontId="21" fillId="37" borderId="10" xfId="0" applyNumberFormat="1" applyFont="1" applyFill="1" applyBorder="1" applyAlignment="1" applyProtection="1">
      <alignment/>
      <protection locked="0"/>
    </xf>
    <xf numFmtId="3" fontId="21" fillId="41" borderId="11" xfId="0" applyNumberFormat="1" applyFont="1" applyFill="1" applyBorder="1" applyAlignment="1" applyProtection="1">
      <alignment/>
      <protection locked="0"/>
    </xf>
    <xf numFmtId="3" fontId="21" fillId="37" borderId="15" xfId="0" applyNumberFormat="1" applyFont="1" applyFill="1" applyBorder="1" applyAlignment="1" applyProtection="1">
      <alignment/>
      <protection locked="0"/>
    </xf>
    <xf numFmtId="180" fontId="35" fillId="25" borderId="0" xfId="0" applyNumberFormat="1" applyFont="1" applyFill="1" applyAlignment="1" applyProtection="1">
      <alignment horizontal="center"/>
      <protection locked="0"/>
    </xf>
    <xf numFmtId="180" fontId="35" fillId="25" borderId="0" xfId="0" applyNumberFormat="1" applyFont="1" applyFill="1" applyAlignment="1" applyProtection="1">
      <alignment/>
      <protection locked="0"/>
    </xf>
    <xf numFmtId="180" fontId="35" fillId="33" borderId="13" xfId="0" applyNumberFormat="1" applyFont="1" applyFill="1" applyBorder="1" applyAlignment="1" applyProtection="1">
      <alignment horizontal="center" vertical="center" wrapText="1"/>
      <protection locked="0"/>
    </xf>
    <xf numFmtId="180" fontId="35" fillId="33" borderId="15" xfId="0" applyNumberFormat="1" applyFont="1" applyFill="1" applyBorder="1" applyAlignment="1" applyProtection="1">
      <alignment horizontal="center" vertical="center" wrapText="1"/>
      <protection locked="0"/>
    </xf>
    <xf numFmtId="180" fontId="35" fillId="40" borderId="0" xfId="0" applyNumberFormat="1" applyFont="1" applyFill="1" applyAlignment="1" applyProtection="1">
      <alignment/>
      <protection locked="0"/>
    </xf>
    <xf numFmtId="180" fontId="35" fillId="42" borderId="0" xfId="0" applyNumberFormat="1" applyFont="1" applyFill="1" applyAlignment="1" applyProtection="1">
      <alignment/>
      <protection locked="0"/>
    </xf>
    <xf numFmtId="180" fontId="35" fillId="26" borderId="0" xfId="0" applyNumberFormat="1" applyFont="1" applyFill="1" applyAlignment="1" applyProtection="1">
      <alignment/>
      <protection locked="0"/>
    </xf>
    <xf numFmtId="180" fontId="35" fillId="33" borderId="10" xfId="0" applyNumberFormat="1" applyFont="1" applyFill="1" applyBorder="1" applyAlignment="1" applyProtection="1">
      <alignment/>
      <protection locked="0"/>
    </xf>
    <xf numFmtId="180" fontId="35" fillId="33" borderId="13" xfId="0" applyNumberFormat="1" applyFont="1" applyFill="1" applyBorder="1" applyAlignment="1" applyProtection="1">
      <alignment/>
      <protection locked="0"/>
    </xf>
    <xf numFmtId="180" fontId="39" fillId="33" borderId="13" xfId="0" applyNumberFormat="1" applyFont="1" applyFill="1" applyBorder="1" applyAlignment="1" applyProtection="1">
      <alignment/>
      <protection locked="0"/>
    </xf>
    <xf numFmtId="180" fontId="35" fillId="33" borderId="16" xfId="0" applyNumberFormat="1" applyFont="1" applyFill="1" applyBorder="1" applyAlignment="1" applyProtection="1">
      <alignment/>
      <protection locked="0"/>
    </xf>
    <xf numFmtId="180" fontId="35" fillId="41" borderId="15" xfId="0" applyNumberFormat="1" applyFont="1" applyFill="1" applyBorder="1" applyAlignment="1" applyProtection="1">
      <alignment/>
      <protection locked="0"/>
    </xf>
    <xf numFmtId="180" fontId="35" fillId="38" borderId="0" xfId="0" applyNumberFormat="1" applyFont="1" applyFill="1" applyBorder="1" applyAlignment="1" applyProtection="1">
      <alignment/>
      <protection locked="0"/>
    </xf>
    <xf numFmtId="180" fontId="35" fillId="38" borderId="0" xfId="0" applyNumberFormat="1" applyFont="1" applyFill="1" applyAlignment="1" applyProtection="1">
      <alignment/>
      <protection locked="0"/>
    </xf>
    <xf numFmtId="180" fontId="35" fillId="38" borderId="10" xfId="0" applyNumberFormat="1" applyFont="1" applyFill="1" applyBorder="1" applyAlignment="1" applyProtection="1">
      <alignment/>
      <protection locked="0"/>
    </xf>
    <xf numFmtId="180" fontId="35" fillId="38" borderId="13" xfId="0" applyNumberFormat="1" applyFont="1" applyFill="1" applyBorder="1" applyAlignment="1" applyProtection="1">
      <alignment/>
      <protection locked="0"/>
    </xf>
    <xf numFmtId="180" fontId="35" fillId="38" borderId="16" xfId="0" applyNumberFormat="1" applyFont="1" applyFill="1" applyBorder="1" applyAlignment="1" applyProtection="1">
      <alignment/>
      <protection locked="0"/>
    </xf>
    <xf numFmtId="180" fontId="35" fillId="38" borderId="15" xfId="0" applyNumberFormat="1" applyFont="1" applyFill="1" applyBorder="1" applyAlignment="1" applyProtection="1">
      <alignment/>
      <protection locked="0"/>
    </xf>
    <xf numFmtId="180" fontId="35" fillId="25" borderId="0" xfId="0" applyNumberFormat="1" applyFont="1" applyFill="1" applyBorder="1" applyAlignment="1" applyProtection="1">
      <alignment/>
      <protection locked="0"/>
    </xf>
    <xf numFmtId="180" fontId="35" fillId="41" borderId="18" xfId="0" applyNumberFormat="1" applyFont="1" applyFill="1" applyBorder="1" applyAlignment="1" applyProtection="1">
      <alignment/>
      <protection locked="0"/>
    </xf>
    <xf numFmtId="180" fontId="35" fillId="38" borderId="28" xfId="0" applyNumberFormat="1" applyFont="1" applyFill="1" applyBorder="1" applyAlignment="1" applyProtection="1">
      <alignment/>
      <protection locked="0"/>
    </xf>
    <xf numFmtId="180" fontId="35" fillId="29" borderId="0" xfId="0" applyNumberFormat="1" applyFont="1" applyFill="1" applyAlignment="1" applyProtection="1">
      <alignment/>
      <protection locked="0"/>
    </xf>
    <xf numFmtId="180" fontId="35" fillId="39" borderId="0" xfId="0" applyNumberFormat="1" applyFont="1" applyFill="1" applyAlignment="1" applyProtection="1">
      <alignment/>
      <protection locked="0"/>
    </xf>
    <xf numFmtId="180" fontId="35" fillId="33" borderId="15" xfId="0" applyNumberFormat="1" applyFont="1" applyFill="1" applyBorder="1" applyAlignment="1" applyProtection="1">
      <alignment/>
      <protection locked="0"/>
    </xf>
    <xf numFmtId="180" fontId="35" fillId="33" borderId="12" xfId="0" applyNumberFormat="1" applyFont="1" applyFill="1" applyBorder="1" applyAlignment="1" applyProtection="1">
      <alignment horizontal="right"/>
      <protection locked="0"/>
    </xf>
    <xf numFmtId="180" fontId="35" fillId="26" borderId="10" xfId="0" applyNumberFormat="1" applyFont="1" applyFill="1" applyBorder="1" applyAlignment="1" applyProtection="1">
      <alignment/>
      <protection locked="0"/>
    </xf>
    <xf numFmtId="180" fontId="35" fillId="41" borderId="29" xfId="0" applyNumberFormat="1" applyFont="1" applyFill="1" applyBorder="1" applyAlignment="1" applyProtection="1">
      <alignment/>
      <protection locked="0"/>
    </xf>
    <xf numFmtId="180" fontId="36" fillId="33" borderId="10" xfId="0" applyNumberFormat="1" applyFont="1" applyFill="1" applyBorder="1" applyAlignment="1" applyProtection="1">
      <alignment/>
      <protection locked="0"/>
    </xf>
    <xf numFmtId="180" fontId="35" fillId="38" borderId="18" xfId="0" applyNumberFormat="1" applyFont="1" applyFill="1" applyBorder="1" applyAlignment="1" applyProtection="1">
      <alignment/>
      <protection locked="0"/>
    </xf>
    <xf numFmtId="180" fontId="35" fillId="33" borderId="24" xfId="0" applyNumberFormat="1" applyFont="1" applyFill="1" applyBorder="1" applyAlignment="1" applyProtection="1">
      <alignment/>
      <protection locked="0"/>
    </xf>
    <xf numFmtId="180" fontId="34" fillId="25" borderId="0" xfId="0" applyNumberFormat="1" applyFont="1" applyFill="1" applyBorder="1" applyAlignment="1" applyProtection="1">
      <alignment/>
      <protection locked="0"/>
    </xf>
    <xf numFmtId="180" fontId="35" fillId="33" borderId="11" xfId="0" applyNumberFormat="1" applyFont="1" applyFill="1" applyBorder="1" applyAlignment="1" applyProtection="1">
      <alignment/>
      <protection locked="0"/>
    </xf>
    <xf numFmtId="180" fontId="35" fillId="33" borderId="14" xfId="0" applyNumberFormat="1" applyFont="1" applyFill="1" applyBorder="1" applyAlignment="1" applyProtection="1">
      <alignment/>
      <protection locked="0"/>
    </xf>
    <xf numFmtId="180" fontId="35" fillId="38" borderId="19" xfId="0" applyNumberFormat="1" applyFont="1" applyFill="1" applyBorder="1" applyAlignment="1" applyProtection="1">
      <alignment/>
      <protection locked="0"/>
    </xf>
    <xf numFmtId="180" fontId="35" fillId="42" borderId="13" xfId="0" applyNumberFormat="1" applyFont="1" applyFill="1" applyBorder="1" applyAlignment="1" applyProtection="1">
      <alignment horizontal="center" vertical="center" wrapText="1"/>
      <protection locked="0"/>
    </xf>
    <xf numFmtId="180" fontId="35" fillId="42" borderId="15" xfId="0" applyNumberFormat="1" applyFont="1" applyFill="1" applyBorder="1" applyAlignment="1" applyProtection="1">
      <alignment horizontal="center" vertical="center"/>
      <protection locked="0"/>
    </xf>
    <xf numFmtId="180" fontId="35" fillId="25" borderId="10" xfId="0" applyNumberFormat="1" applyFont="1" applyFill="1" applyBorder="1" applyAlignment="1" applyProtection="1">
      <alignment horizontal="center"/>
      <protection locked="0"/>
    </xf>
    <xf numFmtId="180" fontId="35" fillId="38" borderId="0" xfId="0" applyNumberFormat="1" applyFont="1" applyFill="1" applyAlignment="1">
      <alignment/>
    </xf>
    <xf numFmtId="3" fontId="21" fillId="28" borderId="15" xfId="0" applyNumberFormat="1" applyFont="1" applyFill="1" applyBorder="1" applyAlignment="1" applyProtection="1">
      <alignment/>
      <protection locked="0"/>
    </xf>
    <xf numFmtId="3" fontId="21" fillId="29" borderId="25" xfId="0" applyNumberFormat="1" applyFont="1" applyFill="1" applyBorder="1" applyAlignment="1" applyProtection="1">
      <alignment/>
      <protection locked="0"/>
    </xf>
    <xf numFmtId="3" fontId="21" fillId="41" borderId="25" xfId="0" applyNumberFormat="1" applyFont="1" applyFill="1" applyBorder="1" applyAlignment="1" applyProtection="1">
      <alignment/>
      <protection locked="0"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3" fontId="35" fillId="22" borderId="14" xfId="0" applyNumberFormat="1" applyFont="1" applyFill="1" applyBorder="1" applyAlignment="1">
      <alignment horizontal="center"/>
    </xf>
    <xf numFmtId="3" fontId="35" fillId="7" borderId="10" xfId="0" applyNumberFormat="1" applyFont="1" applyFill="1" applyBorder="1" applyAlignment="1">
      <alignment/>
    </xf>
    <xf numFmtId="3" fontId="35" fillId="33" borderId="1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3" fontId="35" fillId="33" borderId="15" xfId="0" applyNumberFormat="1" applyFont="1" applyFill="1" applyBorder="1" applyAlignment="1">
      <alignment/>
    </xf>
    <xf numFmtId="3" fontId="35" fillId="30" borderId="13" xfId="0" applyNumberFormat="1" applyFont="1" applyFill="1" applyBorder="1" applyAlignment="1">
      <alignment horizontal="center" wrapText="1"/>
    </xf>
    <xf numFmtId="3" fontId="35" fillId="30" borderId="15" xfId="0" applyNumberFormat="1" applyFont="1" applyFill="1" applyBorder="1" applyAlignment="1">
      <alignment horizontal="center" wrapText="1"/>
    </xf>
    <xf numFmtId="3" fontId="35" fillId="22" borderId="11" xfId="0" applyNumberFormat="1" applyFont="1" applyFill="1" applyBorder="1" applyAlignment="1">
      <alignment horizontal="center"/>
    </xf>
    <xf numFmtId="3" fontId="35" fillId="7" borderId="0" xfId="0" applyNumberFormat="1" applyFont="1" applyFill="1" applyAlignment="1">
      <alignment/>
    </xf>
    <xf numFmtId="3" fontId="35" fillId="15" borderId="10" xfId="0" applyNumberFormat="1" applyFont="1" applyFill="1" applyBorder="1" applyAlignment="1">
      <alignment/>
    </xf>
    <xf numFmtId="3" fontId="34" fillId="33" borderId="10" xfId="0" applyNumberFormat="1" applyFont="1" applyFill="1" applyBorder="1" applyAlignment="1">
      <alignment/>
    </xf>
    <xf numFmtId="3" fontId="35" fillId="0" borderId="10" xfId="0" applyNumberFormat="1" applyFont="1" applyBorder="1" applyAlignment="1">
      <alignment/>
    </xf>
    <xf numFmtId="3" fontId="35" fillId="0" borderId="10" xfId="0" applyNumberFormat="1" applyFont="1" applyFill="1" applyBorder="1" applyAlignment="1">
      <alignment/>
    </xf>
    <xf numFmtId="3" fontId="34" fillId="28" borderId="10" xfId="0" applyNumberFormat="1" applyFont="1" applyFill="1" applyBorder="1" applyAlignment="1">
      <alignment/>
    </xf>
    <xf numFmtId="3" fontId="35" fillId="25" borderId="10" xfId="0" applyNumberFormat="1" applyFont="1" applyFill="1" applyBorder="1" applyAlignment="1">
      <alignment/>
    </xf>
    <xf numFmtId="3" fontId="34" fillId="25" borderId="10" xfId="0" applyNumberFormat="1" applyFont="1" applyFill="1" applyBorder="1" applyAlignment="1">
      <alignment/>
    </xf>
    <xf numFmtId="0" fontId="35" fillId="15" borderId="10" xfId="0" applyFont="1" applyFill="1" applyBorder="1" applyAlignment="1">
      <alignment/>
    </xf>
    <xf numFmtId="0" fontId="35" fillId="25" borderId="10" xfId="0" applyFont="1" applyFill="1" applyBorder="1" applyAlignment="1">
      <alignment/>
    </xf>
    <xf numFmtId="0" fontId="34" fillId="25" borderId="10" xfId="0" applyFont="1" applyFill="1" applyBorder="1" applyAlignment="1">
      <alignment/>
    </xf>
    <xf numFmtId="3" fontId="35" fillId="35" borderId="10" xfId="0" applyNumberFormat="1" applyFont="1" applyFill="1" applyBorder="1" applyAlignment="1">
      <alignment/>
    </xf>
    <xf numFmtId="3" fontId="35" fillId="0" borderId="0" xfId="0" applyNumberFormat="1" applyFont="1" applyFill="1" applyAlignment="1">
      <alignment/>
    </xf>
    <xf numFmtId="2" fontId="35" fillId="33" borderId="13" xfId="0" applyNumberFormat="1" applyFont="1" applyFill="1" applyBorder="1" applyAlignment="1" applyProtection="1">
      <alignment horizontal="center"/>
      <protection locked="0"/>
    </xf>
    <xf numFmtId="1" fontId="35" fillId="33" borderId="15" xfId="0" applyNumberFormat="1" applyFont="1" applyFill="1" applyBorder="1" applyAlignment="1" applyProtection="1">
      <alignment horizontal="center"/>
      <protection locked="0"/>
    </xf>
    <xf numFmtId="0" fontId="22" fillId="25" borderId="11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/>
    </xf>
    <xf numFmtId="0" fontId="21" fillId="30" borderId="13" xfId="0" applyFont="1" applyFill="1" applyBorder="1" applyAlignment="1">
      <alignment horizontal="center" vertical="center" wrapText="1"/>
    </xf>
    <xf numFmtId="0" fontId="21" fillId="30" borderId="15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3" fontId="22" fillId="30" borderId="13" xfId="0" applyNumberFormat="1" applyFont="1" applyFill="1" applyBorder="1" applyAlignment="1">
      <alignment horizontal="center" vertical="center" wrapText="1"/>
    </xf>
    <xf numFmtId="3" fontId="22" fillId="30" borderId="18" xfId="0" applyNumberFormat="1" applyFont="1" applyFill="1" applyBorder="1" applyAlignment="1">
      <alignment horizontal="center" vertical="center" wrapText="1"/>
    </xf>
    <xf numFmtId="3" fontId="22" fillId="30" borderId="15" xfId="0" applyNumberFormat="1" applyFont="1" applyFill="1" applyBorder="1" applyAlignment="1">
      <alignment horizontal="center" vertical="center" wrapText="1"/>
    </xf>
    <xf numFmtId="3" fontId="22" fillId="30" borderId="13" xfId="0" applyNumberFormat="1" applyFont="1" applyFill="1" applyBorder="1" applyAlignment="1">
      <alignment horizontal="center" wrapText="1"/>
    </xf>
    <xf numFmtId="3" fontId="22" fillId="30" borderId="18" xfId="0" applyNumberFormat="1" applyFont="1" applyFill="1" applyBorder="1" applyAlignment="1">
      <alignment horizontal="center" wrapText="1"/>
    </xf>
    <xf numFmtId="3" fontId="22" fillId="30" borderId="15" xfId="0" applyNumberFormat="1" applyFont="1" applyFill="1" applyBorder="1" applyAlignment="1">
      <alignment horizontal="center" wrapText="1"/>
    </xf>
    <xf numFmtId="0" fontId="21" fillId="30" borderId="18" xfId="0" applyFont="1" applyFill="1" applyBorder="1" applyAlignment="1">
      <alignment horizontal="center" vertical="center"/>
    </xf>
    <xf numFmtId="0" fontId="21" fillId="30" borderId="15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30" borderId="0" xfId="0" applyFont="1" applyFill="1" applyBorder="1" applyAlignment="1">
      <alignment horizontal="center"/>
    </xf>
    <xf numFmtId="0" fontId="21" fillId="30" borderId="31" xfId="0" applyFont="1" applyFill="1" applyBorder="1" applyAlignment="1">
      <alignment horizontal="center"/>
    </xf>
    <xf numFmtId="0" fontId="21" fillId="30" borderId="25" xfId="0" applyFont="1" applyFill="1" applyBorder="1" applyAlignment="1">
      <alignment horizontal="center"/>
    </xf>
    <xf numFmtId="0" fontId="21" fillId="30" borderId="20" xfId="0" applyFont="1" applyFill="1" applyBorder="1" applyAlignment="1">
      <alignment horizontal="center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1" fillId="30" borderId="18" xfId="0" applyFont="1" applyFill="1" applyBorder="1" applyAlignment="1">
      <alignment horizontal="center" vertical="center" wrapText="1"/>
    </xf>
    <xf numFmtId="3" fontId="35" fillId="30" borderId="13" xfId="0" applyNumberFormat="1" applyFont="1" applyFill="1" applyBorder="1" applyAlignment="1">
      <alignment horizontal="center" wrapText="1"/>
    </xf>
    <xf numFmtId="3" fontId="35" fillId="30" borderId="18" xfId="0" applyNumberFormat="1" applyFont="1" applyFill="1" applyBorder="1" applyAlignment="1">
      <alignment horizontal="center" wrapText="1"/>
    </xf>
    <xf numFmtId="3" fontId="35" fillId="30" borderId="15" xfId="0" applyNumberFormat="1" applyFont="1" applyFill="1" applyBorder="1" applyAlignment="1">
      <alignment horizontal="center" wrapText="1"/>
    </xf>
    <xf numFmtId="0" fontId="21" fillId="25" borderId="11" xfId="0" applyFont="1" applyFill="1" applyBorder="1" applyAlignment="1">
      <alignment horizontal="left" wrapText="1"/>
    </xf>
    <xf numFmtId="0" fontId="21" fillId="25" borderId="12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25" borderId="11" xfId="0" applyFont="1" applyFill="1" applyBorder="1" applyAlignment="1">
      <alignment horizontal="left"/>
    </xf>
    <xf numFmtId="0" fontId="21" fillId="25" borderId="12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3" fontId="21" fillId="30" borderId="13" xfId="0" applyNumberFormat="1" applyFont="1" applyFill="1" applyBorder="1" applyAlignment="1">
      <alignment horizontal="center" vertical="center" wrapText="1"/>
    </xf>
    <xf numFmtId="3" fontId="21" fillId="30" borderId="18" xfId="0" applyNumberFormat="1" applyFont="1" applyFill="1" applyBorder="1" applyAlignment="1">
      <alignment horizontal="center" vertical="center" wrapText="1"/>
    </xf>
    <xf numFmtId="3" fontId="21" fillId="30" borderId="15" xfId="0" applyNumberFormat="1" applyFont="1" applyFill="1" applyBorder="1" applyAlignment="1">
      <alignment horizontal="center" vertical="center" wrapText="1"/>
    </xf>
    <xf numFmtId="0" fontId="23" fillId="25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1" fillId="42" borderId="13" xfId="0" applyFont="1" applyFill="1" applyBorder="1" applyAlignment="1" applyProtection="1">
      <alignment horizontal="center" vertical="center" wrapText="1"/>
      <protection locked="0"/>
    </xf>
    <xf numFmtId="0" fontId="21" fillId="42" borderId="15" xfId="0" applyFont="1" applyFill="1" applyBorder="1" applyAlignment="1" applyProtection="1">
      <alignment horizontal="center" vertical="center"/>
      <protection locked="0"/>
    </xf>
    <xf numFmtId="0" fontId="22" fillId="25" borderId="13" xfId="0" applyFont="1" applyFill="1" applyBorder="1" applyAlignment="1" applyProtection="1">
      <alignment horizontal="center" vertical="center" wrapText="1"/>
      <protection locked="0"/>
    </xf>
    <xf numFmtId="0" fontId="22" fillId="25" borderId="15" xfId="0" applyFont="1" applyFill="1" applyBorder="1" applyAlignment="1" applyProtection="1">
      <alignment horizontal="center" vertical="center" wrapText="1"/>
      <protection locked="0"/>
    </xf>
    <xf numFmtId="0" fontId="22" fillId="28" borderId="13" xfId="0" applyFont="1" applyFill="1" applyBorder="1" applyAlignment="1" applyProtection="1">
      <alignment horizontal="center" vertical="center" wrapText="1"/>
      <protection locked="0"/>
    </xf>
    <xf numFmtId="0" fontId="22" fillId="28" borderId="15" xfId="0" applyFont="1" applyFill="1" applyBorder="1" applyAlignment="1" applyProtection="1">
      <alignment horizontal="center" vertical="center" wrapText="1"/>
      <protection locked="0"/>
    </xf>
    <xf numFmtId="0" fontId="22" fillId="25" borderId="15" xfId="0" applyFont="1" applyFill="1" applyBorder="1" applyAlignment="1" applyProtection="1">
      <alignment horizontal="center" vertical="center"/>
      <protection locked="0"/>
    </xf>
    <xf numFmtId="0" fontId="21" fillId="42" borderId="15" xfId="0" applyFont="1" applyFill="1" applyBorder="1" applyAlignment="1" applyProtection="1">
      <alignment horizontal="center" vertical="center" wrapText="1"/>
      <protection locked="0"/>
    </xf>
    <xf numFmtId="0" fontId="22" fillId="42" borderId="13" xfId="0" applyFont="1" applyFill="1" applyBorder="1" applyAlignment="1" applyProtection="1">
      <alignment horizontal="center" vertical="center" wrapText="1"/>
      <protection locked="0"/>
    </xf>
    <xf numFmtId="0" fontId="22" fillId="42" borderId="15" xfId="0" applyFont="1" applyFill="1" applyBorder="1" applyAlignment="1" applyProtection="1">
      <alignment horizontal="center" vertical="center"/>
      <protection locked="0"/>
    </xf>
    <xf numFmtId="0" fontId="22" fillId="28" borderId="13" xfId="0" applyFont="1" applyFill="1" applyBorder="1" applyAlignment="1" applyProtection="1">
      <alignment horizontal="center"/>
      <protection locked="0"/>
    </xf>
    <xf numFmtId="0" fontId="22" fillId="28" borderId="15" xfId="0" applyFont="1" applyFill="1" applyBorder="1" applyAlignment="1" applyProtection="1">
      <alignment horizontal="center"/>
      <protection locked="0"/>
    </xf>
    <xf numFmtId="0" fontId="22" fillId="25" borderId="11" xfId="0" applyFont="1" applyFill="1" applyBorder="1" applyAlignment="1" applyProtection="1">
      <alignment horizontal="left"/>
      <protection locked="0"/>
    </xf>
    <xf numFmtId="0" fontId="22" fillId="25" borderId="12" xfId="0" applyFont="1" applyFill="1" applyBorder="1" applyAlignment="1" applyProtection="1">
      <alignment horizontal="left"/>
      <protection locked="0"/>
    </xf>
    <xf numFmtId="0" fontId="21" fillId="25" borderId="11" xfId="0" applyFont="1" applyFill="1" applyBorder="1" applyAlignment="1" applyProtection="1">
      <alignment horizontal="left"/>
      <protection locked="0"/>
    </xf>
    <xf numFmtId="0" fontId="21" fillId="25" borderId="12" xfId="0" applyFont="1" applyFill="1" applyBorder="1" applyAlignment="1" applyProtection="1">
      <alignment horizontal="left"/>
      <protection locked="0"/>
    </xf>
    <xf numFmtId="0" fontId="21" fillId="25" borderId="21" xfId="0" applyFont="1" applyFill="1" applyBorder="1" applyAlignment="1" applyProtection="1">
      <alignment horizontal="left"/>
      <protection locked="0"/>
    </xf>
    <xf numFmtId="0" fontId="21" fillId="25" borderId="22" xfId="0" applyFont="1" applyFill="1" applyBorder="1" applyAlignment="1" applyProtection="1">
      <alignment horizontal="left"/>
      <protection locked="0"/>
    </xf>
    <xf numFmtId="0" fontId="34" fillId="41" borderId="25" xfId="0" applyFont="1" applyFill="1" applyBorder="1" applyAlignment="1" applyProtection="1">
      <alignment horizontal="left" wrapText="1"/>
      <protection locked="0"/>
    </xf>
    <xf numFmtId="0" fontId="34" fillId="41" borderId="25" xfId="0" applyFont="1" applyFill="1" applyBorder="1" applyAlignment="1" applyProtection="1">
      <alignment horizontal="left"/>
      <protection locked="0"/>
    </xf>
    <xf numFmtId="0" fontId="35" fillId="28" borderId="11" xfId="0" applyFont="1" applyFill="1" applyBorder="1" applyAlignment="1" applyProtection="1">
      <alignment horizontal="left"/>
      <protection locked="0"/>
    </xf>
    <xf numFmtId="0" fontId="35" fillId="28" borderId="12" xfId="0" applyFont="1" applyFill="1" applyBorder="1" applyAlignment="1" applyProtection="1">
      <alignment horizontal="left"/>
      <protection locked="0"/>
    </xf>
    <xf numFmtId="0" fontId="21" fillId="25" borderId="11" xfId="0" applyFont="1" applyFill="1" applyBorder="1" applyAlignment="1" applyProtection="1">
      <alignment horizontal="left"/>
      <protection locked="0"/>
    </xf>
    <xf numFmtId="0" fontId="21" fillId="25" borderId="12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22" fillId="25" borderId="11" xfId="0" applyFont="1" applyFill="1" applyBorder="1" applyAlignment="1" applyProtection="1">
      <alignment horizontal="left"/>
      <protection locked="0"/>
    </xf>
    <xf numFmtId="0" fontId="22" fillId="25" borderId="12" xfId="0" applyFont="1" applyFill="1" applyBorder="1" applyAlignment="1" applyProtection="1">
      <alignment horizontal="left"/>
      <protection locked="0"/>
    </xf>
    <xf numFmtId="0" fontId="21" fillId="25" borderId="11" xfId="0" applyFont="1" applyFill="1" applyBorder="1" applyAlignment="1" applyProtection="1">
      <alignment horizontal="left" wrapText="1"/>
      <protection locked="0"/>
    </xf>
    <xf numFmtId="0" fontId="21" fillId="25" borderId="12" xfId="0" applyFont="1" applyFill="1" applyBorder="1" applyAlignment="1" applyProtection="1">
      <alignment horizontal="left" wrapText="1"/>
      <protection locked="0"/>
    </xf>
    <xf numFmtId="0" fontId="21" fillId="25" borderId="11" xfId="0" applyFont="1" applyFill="1" applyBorder="1" applyAlignment="1" applyProtection="1">
      <alignment wrapText="1"/>
      <protection locked="0"/>
    </xf>
    <xf numFmtId="0" fontId="21" fillId="25" borderId="12" xfId="0" applyFont="1" applyFill="1" applyBorder="1" applyAlignment="1" applyProtection="1">
      <alignment wrapText="1"/>
      <protection locked="0"/>
    </xf>
    <xf numFmtId="0" fontId="21" fillId="25" borderId="11" xfId="0" applyFont="1" applyFill="1" applyBorder="1" applyAlignment="1" applyProtection="1">
      <alignment horizontal="left" vertical="top" wrapText="1"/>
      <protection locked="0"/>
    </xf>
    <xf numFmtId="0" fontId="21" fillId="25" borderId="12" xfId="0" applyFont="1" applyFill="1" applyBorder="1" applyAlignment="1" applyProtection="1">
      <alignment horizontal="left" vertical="top" wrapText="1"/>
      <protection locked="0"/>
    </xf>
    <xf numFmtId="0" fontId="22" fillId="25" borderId="11" xfId="0" applyFont="1" applyFill="1" applyBorder="1" applyAlignment="1" applyProtection="1">
      <alignment wrapText="1"/>
      <protection locked="0"/>
    </xf>
    <xf numFmtId="0" fontId="22" fillId="25" borderId="12" xfId="0" applyFont="1" applyFill="1" applyBorder="1" applyAlignment="1" applyProtection="1">
      <alignment wrapText="1"/>
      <protection locked="0"/>
    </xf>
    <xf numFmtId="0" fontId="22" fillId="25" borderId="11" xfId="0" applyFont="1" applyFill="1" applyBorder="1" applyAlignment="1" applyProtection="1">
      <alignment horizontal="left" wrapText="1"/>
      <protection locked="0"/>
    </xf>
    <xf numFmtId="0" fontId="22" fillId="25" borderId="12" xfId="0" applyFont="1" applyFill="1" applyBorder="1" applyAlignment="1" applyProtection="1">
      <alignment horizontal="left" wrapText="1"/>
      <protection locked="0"/>
    </xf>
    <xf numFmtId="0" fontId="22" fillId="25" borderId="11" xfId="0" applyFont="1" applyFill="1" applyBorder="1" applyAlignment="1">
      <alignment horizontal="left"/>
    </xf>
    <xf numFmtId="0" fontId="22" fillId="25" borderId="12" xfId="0" applyFont="1" applyFill="1" applyBorder="1" applyAlignment="1">
      <alignment horizontal="left"/>
    </xf>
    <xf numFmtId="0" fontId="21" fillId="25" borderId="21" xfId="0" applyFont="1" applyFill="1" applyBorder="1" applyAlignment="1" applyProtection="1">
      <alignment horizontal="left"/>
      <protection locked="0"/>
    </xf>
    <xf numFmtId="0" fontId="21" fillId="25" borderId="22" xfId="0" applyFont="1" applyFill="1" applyBorder="1" applyAlignment="1" applyProtection="1">
      <alignment horizontal="left"/>
      <protection locked="0"/>
    </xf>
    <xf numFmtId="0" fontId="21" fillId="25" borderId="12" xfId="0" applyFont="1" applyFill="1" applyBorder="1" applyAlignment="1" applyProtection="1">
      <alignment wrapText="1"/>
      <protection locked="0"/>
    </xf>
    <xf numFmtId="0" fontId="35" fillId="7" borderId="0" xfId="0" applyFont="1" applyFill="1" applyBorder="1" applyAlignment="1" applyProtection="1">
      <alignment horizontal="left"/>
      <protection locked="0"/>
    </xf>
    <xf numFmtId="0" fontId="35" fillId="40" borderId="11" xfId="0" applyFont="1" applyFill="1" applyBorder="1" applyAlignment="1" applyProtection="1">
      <alignment horizontal="left"/>
      <protection locked="0"/>
    </xf>
    <xf numFmtId="0" fontId="35" fillId="40" borderId="12" xfId="0" applyFont="1" applyFill="1" applyBorder="1" applyAlignment="1" applyProtection="1">
      <alignment horizontal="left"/>
      <protection locked="0"/>
    </xf>
    <xf numFmtId="0" fontId="23" fillId="41" borderId="11" xfId="0" applyFont="1" applyFill="1" applyBorder="1" applyAlignment="1" applyProtection="1">
      <alignment horizontal="left"/>
      <protection locked="0"/>
    </xf>
    <xf numFmtId="0" fontId="23" fillId="41" borderId="12" xfId="0" applyFont="1" applyFill="1" applyBorder="1" applyAlignment="1" applyProtection="1">
      <alignment horizontal="left"/>
      <protection locked="0"/>
    </xf>
    <xf numFmtId="0" fontId="23" fillId="41" borderId="0" xfId="0" applyFont="1" applyFill="1" applyBorder="1" applyAlignment="1" applyProtection="1">
      <alignment horizontal="left"/>
      <protection locked="0"/>
    </xf>
    <xf numFmtId="0" fontId="35" fillId="25" borderId="11" xfId="0" applyFont="1" applyFill="1" applyBorder="1" applyAlignment="1" applyProtection="1">
      <alignment horizontal="left"/>
      <protection locked="0"/>
    </xf>
    <xf numFmtId="0" fontId="35" fillId="25" borderId="12" xfId="0" applyFont="1" applyFill="1" applyBorder="1" applyAlignment="1" applyProtection="1">
      <alignment horizontal="left"/>
      <protection locked="0"/>
    </xf>
    <xf numFmtId="0" fontId="0" fillId="41" borderId="0" xfId="0" applyFont="1" applyFill="1" applyAlignment="1" applyProtection="1">
      <alignment horizontal="left"/>
      <protection locked="0"/>
    </xf>
    <xf numFmtId="0" fontId="23" fillId="7" borderId="0" xfId="0" applyFont="1" applyFill="1" applyAlignment="1" applyProtection="1">
      <alignment horizontal="left"/>
      <protection locked="0"/>
    </xf>
    <xf numFmtId="0" fontId="23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25" borderId="24" xfId="0" applyFont="1" applyFill="1" applyBorder="1" applyAlignment="1" applyProtection="1">
      <alignment wrapText="1"/>
      <protection locked="0"/>
    </xf>
    <xf numFmtId="0" fontId="21" fillId="25" borderId="20" xfId="0" applyFont="1" applyFill="1" applyBorder="1" applyAlignment="1" applyProtection="1">
      <alignment wrapText="1"/>
      <protection locked="0"/>
    </xf>
    <xf numFmtId="0" fontId="0" fillId="41" borderId="25" xfId="0" applyFont="1" applyFill="1" applyBorder="1" applyAlignment="1" applyProtection="1">
      <alignment horizontal="left"/>
      <protection locked="0"/>
    </xf>
    <xf numFmtId="0" fontId="21" fillId="25" borderId="10" xfId="0" applyFont="1" applyFill="1" applyBorder="1" applyAlignment="1" applyProtection="1">
      <alignment horizontal="left"/>
      <protection locked="0"/>
    </xf>
    <xf numFmtId="0" fontId="22" fillId="25" borderId="10" xfId="0" applyFont="1" applyFill="1" applyBorder="1" applyAlignment="1" applyProtection="1">
      <alignment horizontal="left"/>
      <protection locked="0"/>
    </xf>
    <xf numFmtId="0" fontId="35" fillId="41" borderId="11" xfId="0" applyFont="1" applyFill="1" applyBorder="1" applyAlignment="1" applyProtection="1">
      <alignment horizontal="left"/>
      <protection locked="0"/>
    </xf>
    <xf numFmtId="0" fontId="35" fillId="41" borderId="12" xfId="0" applyFont="1" applyFill="1" applyBorder="1" applyAlignment="1" applyProtection="1">
      <alignment horizontal="left"/>
      <protection locked="0"/>
    </xf>
    <xf numFmtId="3" fontId="23" fillId="38" borderId="10" xfId="0" applyNumberFormat="1" applyFont="1" applyFill="1" applyBorder="1" applyAlignment="1" applyProtection="1">
      <alignment horizontal="left"/>
      <protection locked="0"/>
    </xf>
    <xf numFmtId="0" fontId="35" fillId="41" borderId="0" xfId="0" applyFont="1" applyFill="1" applyAlignment="1" applyProtection="1">
      <alignment horizontal="left"/>
      <protection locked="0"/>
    </xf>
    <xf numFmtId="0" fontId="0" fillId="42" borderId="0" xfId="0" applyFont="1" applyFill="1" applyAlignment="1" applyProtection="1">
      <alignment horizontal="left"/>
      <protection locked="0"/>
    </xf>
    <xf numFmtId="0" fontId="23" fillId="41" borderId="21" xfId="0" applyFont="1" applyFill="1" applyBorder="1" applyAlignment="1" applyProtection="1">
      <alignment horizontal="left"/>
      <protection locked="0"/>
    </xf>
    <xf numFmtId="0" fontId="0" fillId="41" borderId="22" xfId="0" applyFont="1" applyFill="1" applyBorder="1" applyAlignment="1" applyProtection="1">
      <alignment horizontal="left"/>
      <protection locked="0"/>
    </xf>
    <xf numFmtId="0" fontId="0" fillId="39" borderId="25" xfId="0" applyFont="1" applyFill="1" applyBorder="1" applyAlignment="1" applyProtection="1">
      <alignment horizontal="left"/>
      <protection locked="0"/>
    </xf>
    <xf numFmtId="0" fontId="23" fillId="29" borderId="0" xfId="0" applyFont="1" applyFill="1" applyBorder="1" applyAlignment="1" applyProtection="1">
      <alignment horizontal="left"/>
      <protection locked="0"/>
    </xf>
    <xf numFmtId="0" fontId="21" fillId="28" borderId="0" xfId="0" applyFont="1" applyFill="1" applyBorder="1" applyAlignment="1" applyProtection="1">
      <alignment horizontal="left"/>
      <protection locked="0"/>
    </xf>
    <xf numFmtId="0" fontId="21" fillId="28" borderId="0" xfId="0" applyFont="1" applyFill="1" applyBorder="1" applyAlignment="1" applyProtection="1">
      <alignment horizontal="left"/>
      <protection locked="0"/>
    </xf>
    <xf numFmtId="0" fontId="21" fillId="7" borderId="25" xfId="0" applyFont="1" applyFill="1" applyBorder="1" applyAlignment="1" applyProtection="1">
      <alignment horizontal="left"/>
      <protection locked="0"/>
    </xf>
    <xf numFmtId="0" fontId="21" fillId="7" borderId="25" xfId="0" applyFont="1" applyFill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3" fillId="38" borderId="11" xfId="0" applyFont="1" applyFill="1" applyBorder="1" applyAlignment="1" applyProtection="1">
      <alignment horizontal="left"/>
      <protection locked="0"/>
    </xf>
    <xf numFmtId="0" fontId="23" fillId="38" borderId="12" xfId="0" applyFont="1" applyFill="1" applyBorder="1" applyAlignment="1" applyProtection="1">
      <alignment horizontal="left"/>
      <protection locked="0"/>
    </xf>
    <xf numFmtId="0" fontId="21" fillId="25" borderId="0" xfId="0" applyFont="1" applyFill="1" applyAlignment="1" applyProtection="1">
      <alignment horizontal="left"/>
      <protection locked="0"/>
    </xf>
    <xf numFmtId="0" fontId="21" fillId="25" borderId="31" xfId="0" applyFont="1" applyFill="1" applyBorder="1" applyAlignment="1" applyProtection="1">
      <alignment horizontal="left"/>
      <protection locked="0"/>
    </xf>
    <xf numFmtId="0" fontId="23" fillId="26" borderId="11" xfId="0" applyFont="1" applyFill="1" applyBorder="1" applyAlignment="1" applyProtection="1">
      <alignment horizontal="left"/>
      <protection locked="0"/>
    </xf>
    <xf numFmtId="0" fontId="23" fillId="26" borderId="12" xfId="0" applyFont="1" applyFill="1" applyBorder="1" applyAlignment="1" applyProtection="1">
      <alignment horizontal="left"/>
      <protection locked="0"/>
    </xf>
    <xf numFmtId="0" fontId="21" fillId="25" borderId="11" xfId="0" applyFont="1" applyFill="1" applyBorder="1" applyAlignment="1" applyProtection="1">
      <alignment horizontal="left" wrapText="1"/>
      <protection locked="0"/>
    </xf>
    <xf numFmtId="0" fontId="21" fillId="25" borderId="12" xfId="0" applyFont="1" applyFill="1" applyBorder="1" applyAlignment="1" applyProtection="1">
      <alignment horizontal="left" wrapText="1"/>
      <protection locked="0"/>
    </xf>
    <xf numFmtId="0" fontId="23" fillId="26" borderId="0" xfId="0" applyFont="1" applyFill="1" applyAlignment="1" applyProtection="1">
      <alignment horizontal="left"/>
      <protection locked="0"/>
    </xf>
    <xf numFmtId="0" fontId="35" fillId="29" borderId="11" xfId="0" applyFont="1" applyFill="1" applyBorder="1" applyAlignment="1" applyProtection="1">
      <alignment wrapText="1"/>
      <protection locked="0"/>
    </xf>
    <xf numFmtId="0" fontId="35" fillId="29" borderId="12" xfId="0" applyFont="1" applyFill="1" applyBorder="1" applyAlignment="1" applyProtection="1">
      <alignment wrapText="1"/>
      <protection locked="0"/>
    </xf>
    <xf numFmtId="0" fontId="21" fillId="25" borderId="0" xfId="0" applyFont="1" applyFill="1" applyAlignment="1" applyProtection="1">
      <alignment horizontal="left" wrapText="1"/>
      <protection locked="0"/>
    </xf>
    <xf numFmtId="0" fontId="21" fillId="25" borderId="31" xfId="0" applyFont="1" applyFill="1" applyBorder="1" applyAlignment="1" applyProtection="1">
      <alignment horizontal="left" wrapText="1"/>
      <protection locked="0"/>
    </xf>
    <xf numFmtId="0" fontId="0" fillId="25" borderId="12" xfId="0" applyFill="1" applyBorder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23" fillId="40" borderId="0" xfId="0" applyFont="1" applyFill="1" applyAlignment="1" applyProtection="1">
      <alignment horizontal="left"/>
      <protection locked="0"/>
    </xf>
    <xf numFmtId="0" fontId="22" fillId="25" borderId="13" xfId="0" applyFont="1" applyFill="1" applyBorder="1" applyAlignment="1" applyProtection="1">
      <alignment horizontal="center"/>
      <protection locked="0"/>
    </xf>
    <xf numFmtId="0" fontId="22" fillId="25" borderId="15" xfId="0" applyFont="1" applyFill="1" applyBorder="1" applyAlignment="1" applyProtection="1">
      <alignment horizontal="center"/>
      <protection locked="0"/>
    </xf>
    <xf numFmtId="0" fontId="23" fillId="29" borderId="11" xfId="0" applyFont="1" applyFill="1" applyBorder="1" applyAlignment="1" applyProtection="1">
      <alignment horizontal="left"/>
      <protection locked="0"/>
    </xf>
    <xf numFmtId="0" fontId="23" fillId="29" borderId="12" xfId="0" applyFont="1" applyFill="1" applyBorder="1" applyAlignment="1" applyProtection="1">
      <alignment horizontal="left"/>
      <protection locked="0"/>
    </xf>
    <xf numFmtId="0" fontId="21" fillId="25" borderId="11" xfId="0" applyFont="1" applyFill="1" applyBorder="1" applyAlignment="1" applyProtection="1">
      <alignment horizontal="left" vertical="center" wrapText="1"/>
      <protection locked="0"/>
    </xf>
    <xf numFmtId="0" fontId="21" fillId="25" borderId="12" xfId="0" applyFont="1" applyFill="1" applyBorder="1" applyAlignment="1" applyProtection="1">
      <alignment horizontal="left" vertical="center" wrapText="1"/>
      <protection locked="0"/>
    </xf>
    <xf numFmtId="0" fontId="23" fillId="26" borderId="0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35" fillId="29" borderId="25" xfId="0" applyFont="1" applyFill="1" applyBorder="1" applyAlignment="1" applyProtection="1">
      <alignment horizontal="left" wrapText="1"/>
      <protection locked="0"/>
    </xf>
    <xf numFmtId="0" fontId="22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0" fillId="41" borderId="0" xfId="0" applyFont="1" applyFill="1" applyBorder="1" applyAlignment="1" applyProtection="1">
      <alignment horizontal="left"/>
      <protection locked="0"/>
    </xf>
    <xf numFmtId="0" fontId="23" fillId="38" borderId="32" xfId="0" applyFont="1" applyFill="1" applyBorder="1" applyAlignment="1" applyProtection="1">
      <alignment horizontal="left"/>
      <protection locked="0"/>
    </xf>
    <xf numFmtId="0" fontId="23" fillId="38" borderId="33" xfId="0" applyFont="1" applyFill="1" applyBorder="1" applyAlignment="1" applyProtection="1">
      <alignment horizontal="left"/>
      <protection locked="0"/>
    </xf>
    <xf numFmtId="2" fontId="23" fillId="36" borderId="13" xfId="0" applyNumberFormat="1" applyFont="1" applyFill="1" applyBorder="1" applyAlignment="1" applyProtection="1">
      <alignment horizontal="center"/>
      <protection locked="0"/>
    </xf>
    <xf numFmtId="2" fontId="23" fillId="36" borderId="15" xfId="0" applyNumberFormat="1" applyFont="1" applyFill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List4" xfId="58"/>
    <cellStyle name="Obično_List5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601"/>
  <sheetViews>
    <sheetView zoomScale="80" zoomScaleNormal="80" zoomScalePageLayoutView="0" workbookViewId="0" topLeftCell="A166">
      <selection activeCell="A3" sqref="A3:I3"/>
    </sheetView>
  </sheetViews>
  <sheetFormatPr defaultColWidth="9.140625" defaultRowHeight="12.75"/>
  <cols>
    <col min="1" max="6" width="1.7109375" style="0" customWidth="1"/>
    <col min="7" max="7" width="1.57421875" style="0" customWidth="1"/>
    <col min="8" max="8" width="3.7109375" style="0" customWidth="1"/>
    <col min="9" max="9" width="5.28125" style="0" customWidth="1"/>
    <col min="10" max="10" width="32.28125" style="0" customWidth="1"/>
    <col min="11" max="11" width="11.7109375" style="0" hidden="1" customWidth="1"/>
    <col min="12" max="12" width="10.28125" style="70" customWidth="1"/>
    <col min="13" max="13" width="10.57421875" style="70" customWidth="1"/>
    <col min="14" max="14" width="10.8515625" style="70" customWidth="1"/>
    <col min="15" max="15" width="10.28125" style="309" customWidth="1"/>
    <col min="16" max="16" width="9.8515625" style="309" customWidth="1"/>
    <col min="17" max="17" width="10.57421875" style="309" customWidth="1"/>
    <col min="18" max="18" width="11.00390625" style="309" customWidth="1"/>
    <col min="19" max="19" width="11.140625" style="244" customWidth="1"/>
    <col min="20" max="20" width="9.7109375" style="89" customWidth="1"/>
    <col min="21" max="21" width="10.28125" style="74" customWidth="1"/>
    <col min="22" max="35" width="9.140625" style="164" customWidth="1"/>
  </cols>
  <sheetData>
    <row r="2" spans="1:20" ht="12.75">
      <c r="A2" t="s">
        <v>600</v>
      </c>
      <c r="O2" s="98"/>
      <c r="P2" s="98"/>
      <c r="Q2" s="98"/>
      <c r="R2" s="98"/>
      <c r="S2" s="667"/>
      <c r="T2" s="74"/>
    </row>
    <row r="3" spans="1:20" ht="12.75">
      <c r="A3" s="66" t="s">
        <v>692</v>
      </c>
      <c r="B3" s="66"/>
      <c r="C3" s="66"/>
      <c r="D3" s="66"/>
      <c r="O3" s="98"/>
      <c r="P3" s="98"/>
      <c r="Q3" s="98"/>
      <c r="R3" s="98"/>
      <c r="S3" s="667"/>
      <c r="T3" s="74"/>
    </row>
    <row r="4" spans="15:21" ht="12.75">
      <c r="O4" s="731"/>
      <c r="P4" s="731"/>
      <c r="Q4" s="731"/>
      <c r="R4" s="731"/>
      <c r="S4" s="731"/>
      <c r="T4" s="731"/>
      <c r="U4" s="731"/>
    </row>
    <row r="5" spans="11:21" ht="15.75">
      <c r="K5" s="282"/>
      <c r="L5" s="307"/>
      <c r="M5" s="307"/>
      <c r="N5" s="307"/>
      <c r="O5" s="307"/>
      <c r="P5" s="307"/>
      <c r="Q5" s="307"/>
      <c r="R5" s="307"/>
      <c r="S5" s="668"/>
      <c r="T5" s="307"/>
      <c r="U5" s="304"/>
    </row>
    <row r="6" spans="1:21" ht="15.75" customHeight="1">
      <c r="A6" s="732" t="s">
        <v>647</v>
      </c>
      <c r="B6" s="732"/>
      <c r="C6" s="732"/>
      <c r="D6" s="732"/>
      <c r="E6" s="732"/>
      <c r="F6" s="732"/>
      <c r="G6" s="732"/>
      <c r="H6" s="732"/>
      <c r="I6" s="732"/>
      <c r="J6" s="732"/>
      <c r="K6" s="732"/>
      <c r="L6" s="732"/>
      <c r="M6" s="732"/>
      <c r="N6" s="732"/>
      <c r="O6" s="732"/>
      <c r="P6" s="732"/>
      <c r="Q6" s="732"/>
      <c r="R6" s="732"/>
      <c r="S6" s="732"/>
      <c r="T6" s="732"/>
      <c r="U6" s="732"/>
    </row>
    <row r="7" spans="1:21" ht="15.7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245"/>
      <c r="M7" s="245"/>
      <c r="N7" s="245"/>
      <c r="O7" s="245"/>
      <c r="P7" s="245"/>
      <c r="Q7" s="245"/>
      <c r="R7" s="245"/>
      <c r="S7" s="669"/>
      <c r="T7" s="305"/>
      <c r="U7" s="305"/>
    </row>
    <row r="8" spans="1:35" s="66" customFormat="1" ht="12.75">
      <c r="A8" s="68" t="s">
        <v>389</v>
      </c>
      <c r="B8" s="68"/>
      <c r="C8" s="68"/>
      <c r="D8" s="68"/>
      <c r="E8" s="68" t="s">
        <v>390</v>
      </c>
      <c r="F8" s="68"/>
      <c r="G8" s="68"/>
      <c r="H8" s="68"/>
      <c r="I8" s="68"/>
      <c r="J8" s="68"/>
      <c r="K8" s="68"/>
      <c r="M8" s="245"/>
      <c r="N8" s="245" t="s">
        <v>391</v>
      </c>
      <c r="O8" s="245"/>
      <c r="P8" s="245"/>
      <c r="Q8" s="245"/>
      <c r="R8" s="245"/>
      <c r="S8" s="669"/>
      <c r="T8" s="305"/>
      <c r="U8" s="30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</row>
    <row r="9" spans="1:35" s="66" customFormat="1" ht="12.75">
      <c r="A9" s="159"/>
      <c r="B9" s="281"/>
      <c r="C9" s="280"/>
      <c r="D9" s="68"/>
      <c r="E9" s="68"/>
      <c r="F9" s="68"/>
      <c r="G9" s="68"/>
      <c r="H9" s="68"/>
      <c r="I9" s="68"/>
      <c r="J9" s="68"/>
      <c r="K9" s="68"/>
      <c r="L9" s="245"/>
      <c r="M9" s="245"/>
      <c r="N9" s="245"/>
      <c r="O9" s="245"/>
      <c r="P9" s="245"/>
      <c r="Q9" s="245"/>
      <c r="R9" s="245"/>
      <c r="S9" s="669"/>
      <c r="T9" s="305"/>
      <c r="U9" s="305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</row>
    <row r="10" spans="1:35" s="66" customFormat="1" ht="15" customHeight="1">
      <c r="A10" s="725" t="s">
        <v>638</v>
      </c>
      <c r="B10" s="725"/>
      <c r="C10" s="725"/>
      <c r="D10" s="725"/>
      <c r="E10" s="725"/>
      <c r="F10" s="725"/>
      <c r="G10" s="725"/>
      <c r="H10" s="725"/>
      <c r="I10" s="725"/>
      <c r="J10" s="725"/>
      <c r="K10" s="725"/>
      <c r="L10" s="725"/>
      <c r="M10" s="725"/>
      <c r="N10" s="725"/>
      <c r="O10" s="725"/>
      <c r="P10" s="725"/>
      <c r="Q10" s="725"/>
      <c r="R10" s="725"/>
      <c r="S10" s="725"/>
      <c r="T10" s="725"/>
      <c r="U10" s="725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</row>
    <row r="11" spans="1:35" s="66" customFormat="1" ht="15" customHeight="1">
      <c r="A11" s="158" t="s">
        <v>657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285"/>
      <c r="M11" s="285"/>
      <c r="N11" s="285"/>
      <c r="O11" s="285"/>
      <c r="P11" s="285"/>
      <c r="Q11" s="285"/>
      <c r="R11" s="285"/>
      <c r="S11" s="670"/>
      <c r="T11" s="285"/>
      <c r="U11" s="285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</row>
    <row r="13" spans="1:21" ht="12.75" customHeight="1">
      <c r="A13" s="265"/>
      <c r="B13" s="266"/>
      <c r="C13" s="266"/>
      <c r="D13" s="266"/>
      <c r="E13" s="266"/>
      <c r="F13" s="266"/>
      <c r="G13" s="266"/>
      <c r="H13" s="266"/>
      <c r="I13" s="266"/>
      <c r="J13" s="267"/>
      <c r="K13" s="696" t="s">
        <v>630</v>
      </c>
      <c r="L13" s="696" t="s">
        <v>635</v>
      </c>
      <c r="M13" s="508"/>
      <c r="N13" s="696" t="s">
        <v>672</v>
      </c>
      <c r="O13" s="700" t="s">
        <v>629</v>
      </c>
      <c r="P13" s="700" t="s">
        <v>605</v>
      </c>
      <c r="Q13" s="703" t="s">
        <v>624</v>
      </c>
      <c r="R13" s="510"/>
      <c r="S13" s="716" t="s">
        <v>649</v>
      </c>
      <c r="T13" s="728" t="s">
        <v>658</v>
      </c>
      <c r="U13" s="696" t="s">
        <v>669</v>
      </c>
    </row>
    <row r="14" spans="1:21" ht="24.75" customHeight="1">
      <c r="A14" s="268"/>
      <c r="B14" s="269"/>
      <c r="C14" s="269"/>
      <c r="D14" s="269"/>
      <c r="E14" s="269"/>
      <c r="F14" s="269"/>
      <c r="G14" s="269"/>
      <c r="H14" s="709"/>
      <c r="I14" s="709"/>
      <c r="J14" s="710"/>
      <c r="K14" s="715"/>
      <c r="L14" s="715"/>
      <c r="M14" s="512" t="s">
        <v>677</v>
      </c>
      <c r="N14" s="715"/>
      <c r="O14" s="701"/>
      <c r="P14" s="701"/>
      <c r="Q14" s="704"/>
      <c r="R14" s="513" t="s">
        <v>651</v>
      </c>
      <c r="S14" s="717"/>
      <c r="T14" s="729"/>
      <c r="U14" s="706"/>
    </row>
    <row r="15" spans="1:21" ht="12.75">
      <c r="A15" s="274" t="s">
        <v>392</v>
      </c>
      <c r="B15" s="275"/>
      <c r="C15" s="275"/>
      <c r="D15" s="275"/>
      <c r="E15" s="275"/>
      <c r="F15" s="275"/>
      <c r="G15" s="276"/>
      <c r="H15" s="709"/>
      <c r="I15" s="709"/>
      <c r="J15" s="710"/>
      <c r="K15" s="697"/>
      <c r="L15" s="697"/>
      <c r="M15" s="509"/>
      <c r="N15" s="697"/>
      <c r="O15" s="702"/>
      <c r="P15" s="702"/>
      <c r="Q15" s="705"/>
      <c r="R15" s="511"/>
      <c r="S15" s="718"/>
      <c r="T15" s="730"/>
      <c r="U15" s="707"/>
    </row>
    <row r="16" spans="1:21" ht="12.75">
      <c r="A16" s="272">
        <v>1</v>
      </c>
      <c r="B16" s="273">
        <v>2</v>
      </c>
      <c r="C16" s="273">
        <v>3</v>
      </c>
      <c r="D16" s="273">
        <v>4</v>
      </c>
      <c r="E16" s="273">
        <v>5</v>
      </c>
      <c r="F16" s="273">
        <v>6</v>
      </c>
      <c r="G16" s="277">
        <v>7</v>
      </c>
      <c r="H16" s="711"/>
      <c r="I16" s="711"/>
      <c r="J16" s="712"/>
      <c r="K16" s="278">
        <v>1</v>
      </c>
      <c r="L16" s="278">
        <v>1</v>
      </c>
      <c r="M16" s="278">
        <v>2</v>
      </c>
      <c r="N16" s="278">
        <v>3</v>
      </c>
      <c r="O16" s="308">
        <v>4</v>
      </c>
      <c r="P16" s="314">
        <v>5</v>
      </c>
      <c r="Q16" s="314">
        <v>6</v>
      </c>
      <c r="R16" s="314">
        <v>7</v>
      </c>
      <c r="S16" s="671">
        <v>8</v>
      </c>
      <c r="T16" s="279">
        <v>9</v>
      </c>
      <c r="U16" s="300">
        <v>10</v>
      </c>
    </row>
    <row r="17" spans="1:21" ht="12.75">
      <c r="A17" s="71"/>
      <c r="B17" s="71"/>
      <c r="C17" s="71"/>
      <c r="D17" s="71"/>
      <c r="E17" s="71"/>
      <c r="F17" s="71"/>
      <c r="G17" s="71"/>
      <c r="H17" s="271" t="s">
        <v>393</v>
      </c>
      <c r="I17" s="271"/>
      <c r="J17" s="271"/>
      <c r="K17" s="72"/>
      <c r="L17" s="72"/>
      <c r="M17" s="72"/>
      <c r="N17" s="72"/>
      <c r="O17" s="306"/>
      <c r="P17" s="306"/>
      <c r="Q17" s="306"/>
      <c r="R17" s="306"/>
      <c r="S17" s="672"/>
      <c r="T17" s="73"/>
      <c r="U17" s="72"/>
    </row>
    <row r="18" spans="1:35" s="65" customFormat="1" ht="12.75">
      <c r="A18" s="74"/>
      <c r="B18" s="74"/>
      <c r="C18" s="74"/>
      <c r="D18" s="74"/>
      <c r="E18" s="74"/>
      <c r="F18" s="74"/>
      <c r="G18" s="74"/>
      <c r="H18" s="75" t="s">
        <v>482</v>
      </c>
      <c r="I18" s="76"/>
      <c r="J18" s="77"/>
      <c r="K18" s="78">
        <f>K19+K20+K28</f>
        <v>6815443</v>
      </c>
      <c r="L18" s="78">
        <f aca="true" t="shared" si="0" ref="L18:U18">L19+L20</f>
        <v>7764400</v>
      </c>
      <c r="M18" s="78">
        <f t="shared" si="0"/>
        <v>8792191</v>
      </c>
      <c r="N18" s="78">
        <f>N19+N20</f>
        <v>8119656</v>
      </c>
      <c r="O18" s="78">
        <f t="shared" si="0"/>
        <v>19757896</v>
      </c>
      <c r="P18" s="315">
        <f t="shared" si="0"/>
        <v>872866</v>
      </c>
      <c r="Q18" s="241">
        <f t="shared" si="0"/>
        <v>21480762</v>
      </c>
      <c r="R18" s="322">
        <f>S18-Q18</f>
        <v>-9370735.24</v>
      </c>
      <c r="S18" s="673">
        <f t="shared" si="0"/>
        <v>12110026.76</v>
      </c>
      <c r="T18" s="83">
        <f t="shared" si="0"/>
        <v>24169128</v>
      </c>
      <c r="U18" s="83">
        <f t="shared" si="0"/>
        <v>13295500</v>
      </c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</row>
    <row r="19" spans="1:35" s="66" customFormat="1" ht="12.75">
      <c r="A19" s="70"/>
      <c r="B19" s="70"/>
      <c r="C19" s="70"/>
      <c r="D19" s="70"/>
      <c r="E19" s="70"/>
      <c r="F19" s="70"/>
      <c r="G19" s="70"/>
      <c r="H19" s="79" t="s">
        <v>394</v>
      </c>
      <c r="I19" s="80"/>
      <c r="J19" s="81"/>
      <c r="K19" s="82">
        <f aca="true" t="shared" si="1" ref="K19:U19">K53</f>
        <v>6791172</v>
      </c>
      <c r="L19" s="82">
        <f t="shared" si="1"/>
        <v>7754400</v>
      </c>
      <c r="M19" s="82">
        <f t="shared" si="1"/>
        <v>8790191</v>
      </c>
      <c r="N19" s="82">
        <f>N53</f>
        <v>8118738</v>
      </c>
      <c r="O19" s="83">
        <f t="shared" si="1"/>
        <v>19747896</v>
      </c>
      <c r="P19" s="316">
        <f t="shared" si="1"/>
        <v>570800</v>
      </c>
      <c r="Q19" s="242">
        <f t="shared" si="1"/>
        <v>21168696</v>
      </c>
      <c r="R19" s="322">
        <f>S19-Q19</f>
        <v>-9407598.24</v>
      </c>
      <c r="S19" s="673">
        <f t="shared" si="1"/>
        <v>11761097.76</v>
      </c>
      <c r="T19" s="83">
        <f t="shared" si="1"/>
        <v>24159128</v>
      </c>
      <c r="U19" s="83">
        <f t="shared" si="1"/>
        <v>13285500</v>
      </c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</row>
    <row r="20" spans="1:35" s="66" customFormat="1" ht="12.75">
      <c r="A20" s="70"/>
      <c r="B20" s="70"/>
      <c r="C20" s="70"/>
      <c r="D20" s="70"/>
      <c r="E20" s="70"/>
      <c r="F20" s="70"/>
      <c r="G20" s="70"/>
      <c r="H20" s="79" t="s">
        <v>395</v>
      </c>
      <c r="I20" s="79"/>
      <c r="J20" s="79"/>
      <c r="K20" s="82">
        <f aca="true" t="shared" si="2" ref="K20:U20">K91</f>
        <v>1571</v>
      </c>
      <c r="L20" s="82">
        <f t="shared" si="2"/>
        <v>10000</v>
      </c>
      <c r="M20" s="82">
        <f t="shared" si="2"/>
        <v>2000</v>
      </c>
      <c r="N20" s="82">
        <v>918</v>
      </c>
      <c r="O20" s="83">
        <f t="shared" si="2"/>
        <v>10000</v>
      </c>
      <c r="P20" s="316">
        <f t="shared" si="2"/>
        <v>302066</v>
      </c>
      <c r="Q20" s="242">
        <f t="shared" si="2"/>
        <v>312066</v>
      </c>
      <c r="R20" s="322">
        <f>S20-Q20</f>
        <v>36863</v>
      </c>
      <c r="S20" s="673">
        <f t="shared" si="2"/>
        <v>348929</v>
      </c>
      <c r="T20" s="83">
        <f t="shared" si="2"/>
        <v>10000</v>
      </c>
      <c r="U20" s="83">
        <f t="shared" si="2"/>
        <v>10000</v>
      </c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</row>
    <row r="21" spans="1:35" s="66" customFormat="1" ht="12.75">
      <c r="A21" s="70"/>
      <c r="B21" s="70"/>
      <c r="C21" s="70"/>
      <c r="D21" s="70"/>
      <c r="E21" s="70"/>
      <c r="F21" s="70"/>
      <c r="G21" s="70"/>
      <c r="H21" s="79" t="s">
        <v>0</v>
      </c>
      <c r="I21" s="79"/>
      <c r="J21" s="79"/>
      <c r="K21" s="82">
        <f aca="true" t="shared" si="3" ref="K21:U21">K98</f>
        <v>5567260</v>
      </c>
      <c r="L21" s="82">
        <f t="shared" si="3"/>
        <v>5994900</v>
      </c>
      <c r="M21" s="82">
        <f t="shared" si="3"/>
        <v>7205880.02</v>
      </c>
      <c r="N21" s="82">
        <f>N98</f>
        <v>6864906</v>
      </c>
      <c r="O21" s="83">
        <f t="shared" si="3"/>
        <v>7866465</v>
      </c>
      <c r="P21" s="316">
        <f t="shared" si="3"/>
        <v>1092581</v>
      </c>
      <c r="Q21" s="242">
        <f t="shared" si="3"/>
        <v>8959046</v>
      </c>
      <c r="R21" s="322">
        <f>S21-Q21</f>
        <v>-1355562</v>
      </c>
      <c r="S21" s="673">
        <f t="shared" si="3"/>
        <v>7603484</v>
      </c>
      <c r="T21" s="83">
        <f t="shared" si="3"/>
        <v>7259303</v>
      </c>
      <c r="U21" s="83">
        <f t="shared" si="3"/>
        <v>6489986</v>
      </c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</row>
    <row r="22" spans="1:35" s="66" customFormat="1" ht="12.75">
      <c r="A22" s="70"/>
      <c r="B22" s="70"/>
      <c r="C22" s="70"/>
      <c r="D22" s="70"/>
      <c r="E22" s="70"/>
      <c r="F22" s="70"/>
      <c r="G22" s="70"/>
      <c r="H22" s="79" t="s">
        <v>1</v>
      </c>
      <c r="I22" s="79"/>
      <c r="J22" s="79"/>
      <c r="K22" s="82">
        <f aca="true" t="shared" si="4" ref="K22:U22">K124</f>
        <v>1113764</v>
      </c>
      <c r="L22" s="82">
        <f t="shared" si="4"/>
        <v>2119500</v>
      </c>
      <c r="M22" s="82">
        <f t="shared" si="4"/>
        <v>2032000</v>
      </c>
      <c r="N22" s="82">
        <f t="shared" si="4"/>
        <v>1263536</v>
      </c>
      <c r="O22" s="83">
        <f t="shared" si="4"/>
        <v>13205976</v>
      </c>
      <c r="P22" s="316">
        <f t="shared" si="4"/>
        <v>639500</v>
      </c>
      <c r="Q22" s="242">
        <f t="shared" si="4"/>
        <v>13845476</v>
      </c>
      <c r="R22" s="322">
        <f>S22-Q22</f>
        <v>-10873203</v>
      </c>
      <c r="S22" s="673">
        <f t="shared" si="4"/>
        <v>2972273</v>
      </c>
      <c r="T22" s="83">
        <f t="shared" si="4"/>
        <v>16909825</v>
      </c>
      <c r="U22" s="83">
        <f t="shared" si="4"/>
        <v>7755514</v>
      </c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</row>
    <row r="23" spans="1:35" s="66" customFormat="1" ht="12.75">
      <c r="A23" s="70"/>
      <c r="B23" s="70"/>
      <c r="C23" s="70"/>
      <c r="D23" s="70"/>
      <c r="E23" s="70"/>
      <c r="F23" s="70"/>
      <c r="G23" s="70"/>
      <c r="H23" s="79" t="s">
        <v>480</v>
      </c>
      <c r="I23" s="80"/>
      <c r="J23" s="81"/>
      <c r="K23" s="82">
        <f aca="true" t="shared" si="5" ref="K23:U23">K139</f>
        <v>0</v>
      </c>
      <c r="L23" s="82">
        <f t="shared" si="5"/>
        <v>0</v>
      </c>
      <c r="M23" s="82">
        <f t="shared" si="5"/>
        <v>0</v>
      </c>
      <c r="N23" s="82">
        <f t="shared" si="5"/>
        <v>0</v>
      </c>
      <c r="O23" s="83">
        <f t="shared" si="5"/>
        <v>0</v>
      </c>
      <c r="P23" s="316">
        <f t="shared" si="5"/>
        <v>0</v>
      </c>
      <c r="Q23" s="242">
        <f t="shared" si="5"/>
        <v>0</v>
      </c>
      <c r="R23" s="322">
        <v>0</v>
      </c>
      <c r="S23" s="673">
        <f t="shared" si="5"/>
        <v>0</v>
      </c>
      <c r="T23" s="83">
        <f t="shared" si="5"/>
        <v>0</v>
      </c>
      <c r="U23" s="83">
        <f t="shared" si="5"/>
        <v>0</v>
      </c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</row>
    <row r="24" spans="1:35" s="156" customFormat="1" ht="12.75">
      <c r="A24" s="98"/>
      <c r="B24" s="98"/>
      <c r="C24" s="98"/>
      <c r="D24" s="98"/>
      <c r="E24" s="98"/>
      <c r="F24" s="98"/>
      <c r="G24" s="98"/>
      <c r="H24" s="84" t="s">
        <v>481</v>
      </c>
      <c r="I24" s="85"/>
      <c r="J24" s="86"/>
      <c r="K24" s="87">
        <f aca="true" t="shared" si="6" ref="K24:U24">K21+K22+K23</f>
        <v>6681024</v>
      </c>
      <c r="L24" s="87">
        <f t="shared" si="6"/>
        <v>8114400</v>
      </c>
      <c r="M24" s="87">
        <f t="shared" si="6"/>
        <v>9237880.02</v>
      </c>
      <c r="N24" s="87">
        <f>N21+N22+N23</f>
        <v>8128442</v>
      </c>
      <c r="O24" s="78">
        <f t="shared" si="6"/>
        <v>21072441</v>
      </c>
      <c r="P24" s="315">
        <f t="shared" si="6"/>
        <v>1732081</v>
      </c>
      <c r="Q24" s="241">
        <f t="shared" si="6"/>
        <v>22804522</v>
      </c>
      <c r="R24" s="322">
        <f>S24-Q24</f>
        <v>-12228765</v>
      </c>
      <c r="S24" s="673">
        <v>10575757</v>
      </c>
      <c r="T24" s="78">
        <f t="shared" si="6"/>
        <v>24169128</v>
      </c>
      <c r="U24" s="78">
        <f t="shared" si="6"/>
        <v>14245500</v>
      </c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</row>
    <row r="25" spans="1:35" s="66" customFormat="1" ht="12.75">
      <c r="A25" s="70"/>
      <c r="B25" s="70"/>
      <c r="C25" s="70"/>
      <c r="D25" s="70"/>
      <c r="E25" s="70"/>
      <c r="F25" s="70"/>
      <c r="G25" s="70"/>
      <c r="H25" s="79" t="s">
        <v>396</v>
      </c>
      <c r="I25" s="80"/>
      <c r="J25" s="81"/>
      <c r="K25" s="82">
        <f aca="true" t="shared" si="7" ref="K25:U25">K18-K24</f>
        <v>134419</v>
      </c>
      <c r="L25" s="82">
        <f t="shared" si="7"/>
        <v>-350000</v>
      </c>
      <c r="M25" s="82">
        <f t="shared" si="7"/>
        <v>-445689.01999999955</v>
      </c>
      <c r="N25" s="82">
        <f t="shared" si="7"/>
        <v>-8786</v>
      </c>
      <c r="O25" s="82">
        <f t="shared" si="7"/>
        <v>-1314545</v>
      </c>
      <c r="P25" s="316">
        <f t="shared" si="7"/>
        <v>-859215</v>
      </c>
      <c r="Q25" s="242">
        <f t="shared" si="7"/>
        <v>-1323760</v>
      </c>
      <c r="R25" s="322"/>
      <c r="S25" s="673">
        <f t="shared" si="7"/>
        <v>1534269.7599999998</v>
      </c>
      <c r="T25" s="82">
        <f t="shared" si="7"/>
        <v>0</v>
      </c>
      <c r="U25" s="82">
        <f t="shared" si="7"/>
        <v>-950000</v>
      </c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</row>
    <row r="26" spans="1:14" ht="12.7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88"/>
      <c r="L26" s="88"/>
      <c r="M26" s="88"/>
      <c r="N26" s="88"/>
    </row>
    <row r="27" spans="1:21" ht="12.75">
      <c r="A27" s="71"/>
      <c r="B27" s="71"/>
      <c r="C27" s="71"/>
      <c r="D27" s="71"/>
      <c r="E27" s="71"/>
      <c r="F27" s="71"/>
      <c r="G27" s="71"/>
      <c r="H27" s="72" t="s">
        <v>397</v>
      </c>
      <c r="I27" s="72"/>
      <c r="J27" s="72"/>
      <c r="K27" s="73"/>
      <c r="L27" s="73"/>
      <c r="M27" s="73"/>
      <c r="N27" s="73"/>
      <c r="O27" s="306"/>
      <c r="P27" s="306"/>
      <c r="Q27" s="306"/>
      <c r="R27" s="306"/>
      <c r="S27" s="672"/>
      <c r="T27" s="73"/>
      <c r="U27" s="72"/>
    </row>
    <row r="28" spans="1:21" ht="12.75">
      <c r="A28" s="70"/>
      <c r="B28" s="70"/>
      <c r="C28" s="70"/>
      <c r="D28" s="70"/>
      <c r="E28" s="70"/>
      <c r="F28" s="70"/>
      <c r="G28" s="70"/>
      <c r="H28" s="79" t="s">
        <v>398</v>
      </c>
      <c r="I28" s="79"/>
      <c r="J28" s="79"/>
      <c r="K28" s="82">
        <v>22700</v>
      </c>
      <c r="L28" s="82"/>
      <c r="M28" s="82"/>
      <c r="N28" s="82"/>
      <c r="O28" s="78"/>
      <c r="P28" s="78"/>
      <c r="Q28" s="78"/>
      <c r="R28" s="78"/>
      <c r="S28" s="673"/>
      <c r="T28" s="83"/>
      <c r="U28" s="83"/>
    </row>
    <row r="29" spans="1:21" ht="12.75">
      <c r="A29" s="70"/>
      <c r="B29" s="70"/>
      <c r="C29" s="70"/>
      <c r="D29" s="70"/>
      <c r="E29" s="70"/>
      <c r="F29" s="70"/>
      <c r="G29" s="70"/>
      <c r="H29" s="79" t="s">
        <v>399</v>
      </c>
      <c r="I29" s="79"/>
      <c r="J29" s="79"/>
      <c r="K29" s="82"/>
      <c r="L29" s="82"/>
      <c r="M29" s="82"/>
      <c r="N29" s="82"/>
      <c r="O29" s="78"/>
      <c r="P29" s="78"/>
      <c r="Q29" s="78"/>
      <c r="R29" s="78"/>
      <c r="S29" s="673"/>
      <c r="T29" s="83"/>
      <c r="U29" s="83"/>
    </row>
    <row r="30" spans="1:21" ht="12.75">
      <c r="A30" s="70"/>
      <c r="B30" s="70"/>
      <c r="C30" s="70"/>
      <c r="D30" s="70"/>
      <c r="E30" s="70"/>
      <c r="F30" s="70"/>
      <c r="G30" s="70"/>
      <c r="H30" s="79" t="s">
        <v>400</v>
      </c>
      <c r="I30" s="79"/>
      <c r="J30" s="79"/>
      <c r="K30" s="82"/>
      <c r="L30" s="82"/>
      <c r="M30" s="82"/>
      <c r="N30" s="82"/>
      <c r="O30" s="78"/>
      <c r="P30" s="78"/>
      <c r="Q30" s="78"/>
      <c r="R30" s="78"/>
      <c r="S30" s="673"/>
      <c r="T30" s="83"/>
      <c r="U30" s="83"/>
    </row>
    <row r="31" spans="1:14" ht="12.7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88"/>
      <c r="L31" s="88"/>
      <c r="M31" s="88"/>
      <c r="N31" s="88"/>
    </row>
    <row r="32" spans="1:21" ht="12.75">
      <c r="A32" s="71"/>
      <c r="B32" s="71"/>
      <c r="C32" s="71"/>
      <c r="D32" s="71"/>
      <c r="E32" s="71"/>
      <c r="F32" s="71"/>
      <c r="G32" s="71"/>
      <c r="H32" s="72" t="s">
        <v>401</v>
      </c>
      <c r="I32" s="72"/>
      <c r="J32" s="72"/>
      <c r="K32" s="73"/>
      <c r="L32" s="73"/>
      <c r="M32" s="73"/>
      <c r="N32" s="73"/>
      <c r="O32" s="306"/>
      <c r="P32" s="306"/>
      <c r="Q32" s="306"/>
      <c r="R32" s="306"/>
      <c r="S32" s="672"/>
      <c r="T32" s="73"/>
      <c r="U32" s="72"/>
    </row>
    <row r="33" spans="1:21" ht="12.75">
      <c r="A33" s="70"/>
      <c r="B33" s="70"/>
      <c r="C33" s="70"/>
      <c r="D33" s="70"/>
      <c r="E33" s="70"/>
      <c r="F33" s="70"/>
      <c r="G33" s="70"/>
      <c r="H33" s="79" t="s">
        <v>402</v>
      </c>
      <c r="I33" s="80"/>
      <c r="J33" s="81"/>
      <c r="K33" s="82"/>
      <c r="L33" s="82">
        <v>450000</v>
      </c>
      <c r="M33" s="82">
        <v>445689</v>
      </c>
      <c r="N33" s="82">
        <v>8786</v>
      </c>
      <c r="O33" s="78">
        <v>0</v>
      </c>
      <c r="P33" s="78"/>
      <c r="Q33" s="241">
        <v>1323760</v>
      </c>
      <c r="R33" s="315"/>
      <c r="S33" s="673"/>
      <c r="T33" s="83"/>
      <c r="U33" s="83"/>
    </row>
    <row r="34" spans="1:21" ht="12.75">
      <c r="A34" s="70"/>
      <c r="B34" s="70"/>
      <c r="C34" s="70"/>
      <c r="D34" s="70"/>
      <c r="E34" s="70"/>
      <c r="F34" s="70"/>
      <c r="G34" s="70"/>
      <c r="H34" s="90"/>
      <c r="I34" s="90"/>
      <c r="J34" s="90"/>
      <c r="K34" s="91"/>
      <c r="L34" s="91"/>
      <c r="M34" s="91"/>
      <c r="N34" s="91"/>
      <c r="O34" s="310"/>
      <c r="P34" s="310"/>
      <c r="Q34" s="310"/>
      <c r="R34" s="310"/>
      <c r="S34" s="674"/>
      <c r="T34" s="92"/>
      <c r="U34" s="92"/>
    </row>
    <row r="35" spans="1:21" ht="12.75">
      <c r="A35" s="71"/>
      <c r="B35" s="71"/>
      <c r="C35" s="71"/>
      <c r="D35" s="71"/>
      <c r="E35" s="71"/>
      <c r="F35" s="71"/>
      <c r="G35" s="71"/>
      <c r="H35" s="72" t="s">
        <v>403</v>
      </c>
      <c r="I35" s="72"/>
      <c r="J35" s="72"/>
      <c r="K35" s="73"/>
      <c r="L35" s="73"/>
      <c r="M35" s="73"/>
      <c r="N35" s="73"/>
      <c r="O35" s="306"/>
      <c r="P35" s="306"/>
      <c r="Q35" s="306"/>
      <c r="R35" s="306"/>
      <c r="S35" s="672"/>
      <c r="T35" s="73"/>
      <c r="U35" s="72"/>
    </row>
    <row r="36" spans="1:35" s="66" customFormat="1" ht="12.75">
      <c r="A36" s="70"/>
      <c r="B36" s="70"/>
      <c r="C36" s="70"/>
      <c r="D36" s="70"/>
      <c r="E36" s="70"/>
      <c r="F36" s="70"/>
      <c r="G36" s="70"/>
      <c r="H36" s="79" t="s">
        <v>404</v>
      </c>
      <c r="I36" s="80"/>
      <c r="J36" s="81"/>
      <c r="K36" s="82">
        <f aca="true" t="shared" si="8" ref="K36:U36">K18</f>
        <v>6815443</v>
      </c>
      <c r="L36" s="82">
        <f t="shared" si="8"/>
        <v>7764400</v>
      </c>
      <c r="M36" s="82">
        <f t="shared" si="8"/>
        <v>8792191</v>
      </c>
      <c r="N36" s="82">
        <f t="shared" si="8"/>
        <v>8119656</v>
      </c>
      <c r="O36" s="82">
        <f t="shared" si="8"/>
        <v>19757896</v>
      </c>
      <c r="P36" s="317">
        <f t="shared" si="8"/>
        <v>872866</v>
      </c>
      <c r="Q36" s="242">
        <f t="shared" si="8"/>
        <v>21480762</v>
      </c>
      <c r="R36" s="316">
        <f>S36-Q36</f>
        <v>-9370735.24</v>
      </c>
      <c r="S36" s="673">
        <f t="shared" si="8"/>
        <v>12110026.76</v>
      </c>
      <c r="T36" s="82">
        <f t="shared" si="8"/>
        <v>24169128</v>
      </c>
      <c r="U36" s="82">
        <f t="shared" si="8"/>
        <v>13295500</v>
      </c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</row>
    <row r="37" spans="1:35" s="66" customFormat="1" ht="12.75">
      <c r="A37" s="70"/>
      <c r="B37" s="70"/>
      <c r="C37" s="70"/>
      <c r="D37" s="70"/>
      <c r="E37" s="70"/>
      <c r="F37" s="70"/>
      <c r="G37" s="70"/>
      <c r="H37" s="80" t="s">
        <v>405</v>
      </c>
      <c r="I37" s="93"/>
      <c r="J37" s="93"/>
      <c r="K37" s="82">
        <f aca="true" t="shared" si="9" ref="K37:U37">K24</f>
        <v>6681024</v>
      </c>
      <c r="L37" s="82">
        <f t="shared" si="9"/>
        <v>8114400</v>
      </c>
      <c r="M37" s="82">
        <f t="shared" si="9"/>
        <v>9237880.02</v>
      </c>
      <c r="N37" s="82">
        <f t="shared" si="9"/>
        <v>8128442</v>
      </c>
      <c r="O37" s="82">
        <f t="shared" si="9"/>
        <v>21072441</v>
      </c>
      <c r="P37" s="317">
        <f t="shared" si="9"/>
        <v>1732081</v>
      </c>
      <c r="Q37" s="242">
        <f t="shared" si="9"/>
        <v>22804522</v>
      </c>
      <c r="R37" s="316">
        <f>S37-Q37</f>
        <v>-12228765</v>
      </c>
      <c r="S37" s="673">
        <f t="shared" si="9"/>
        <v>10575757</v>
      </c>
      <c r="T37" s="82">
        <f t="shared" si="9"/>
        <v>24169128</v>
      </c>
      <c r="U37" s="82">
        <f t="shared" si="9"/>
        <v>14245500</v>
      </c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</row>
    <row r="38" spans="1:35" s="157" customFormat="1" ht="12.75">
      <c r="A38" s="74"/>
      <c r="B38" s="74"/>
      <c r="C38" s="74"/>
      <c r="D38" s="74"/>
      <c r="E38" s="74"/>
      <c r="F38" s="74"/>
      <c r="G38" s="74"/>
      <c r="H38" s="94" t="s">
        <v>406</v>
      </c>
      <c r="I38" s="95"/>
      <c r="J38" s="95"/>
      <c r="K38" s="96">
        <f aca="true" t="shared" si="10" ref="K38:U38">K36-K37+K33</f>
        <v>134419</v>
      </c>
      <c r="L38" s="96">
        <f t="shared" si="10"/>
        <v>100000</v>
      </c>
      <c r="M38" s="96"/>
      <c r="N38" s="96"/>
      <c r="O38" s="96">
        <f t="shared" si="10"/>
        <v>-1314545</v>
      </c>
      <c r="P38" s="318">
        <f t="shared" si="10"/>
        <v>-859215</v>
      </c>
      <c r="Q38" s="507">
        <f t="shared" si="10"/>
        <v>0</v>
      </c>
      <c r="R38" s="323"/>
      <c r="S38" s="675">
        <f t="shared" si="10"/>
        <v>1534269.7599999998</v>
      </c>
      <c r="T38" s="96">
        <f t="shared" si="10"/>
        <v>0</v>
      </c>
      <c r="U38" s="96">
        <f t="shared" si="10"/>
        <v>-950000</v>
      </c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</row>
    <row r="39" spans="1:35" s="65" customFormat="1" ht="12.75">
      <c r="A39" s="74"/>
      <c r="B39" s="74"/>
      <c r="C39" s="74"/>
      <c r="D39" s="74"/>
      <c r="E39" s="74"/>
      <c r="F39" s="74"/>
      <c r="G39" s="74"/>
      <c r="H39" s="97"/>
      <c r="I39" s="97"/>
      <c r="J39" s="97"/>
      <c r="K39" s="92"/>
      <c r="L39" s="92"/>
      <c r="M39" s="92"/>
      <c r="N39" s="92"/>
      <c r="O39" s="310"/>
      <c r="P39" s="310"/>
      <c r="Q39" s="310"/>
      <c r="R39" s="310"/>
      <c r="S39" s="674"/>
      <c r="T39" s="92"/>
      <c r="U39" s="97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</row>
    <row r="40" spans="1:35" s="65" customFormat="1" ht="12.75">
      <c r="A40" s="74"/>
      <c r="B40" s="74"/>
      <c r="C40" s="74"/>
      <c r="D40" s="74"/>
      <c r="E40" s="74"/>
      <c r="F40" s="74"/>
      <c r="G40" s="74"/>
      <c r="H40" s="97"/>
      <c r="I40" s="97"/>
      <c r="J40" s="97"/>
      <c r="K40" s="92"/>
      <c r="M40" s="246"/>
      <c r="N40" s="246"/>
      <c r="O40" s="246" t="s">
        <v>407</v>
      </c>
      <c r="P40" s="310"/>
      <c r="Q40" s="310"/>
      <c r="R40" s="310"/>
      <c r="S40" s="674"/>
      <c r="T40" s="92"/>
      <c r="U40" s="97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</row>
    <row r="41" spans="1:35" s="243" customFormat="1" ht="12">
      <c r="A41" s="243" t="s">
        <v>408</v>
      </c>
      <c r="L41" s="70"/>
      <c r="M41" s="70"/>
      <c r="N41" s="70"/>
      <c r="O41" s="309"/>
      <c r="P41" s="309"/>
      <c r="Q41" s="309"/>
      <c r="R41" s="309"/>
      <c r="S41" s="244"/>
      <c r="T41" s="89"/>
      <c r="U41" s="7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</row>
    <row r="42" spans="1:11" ht="8.25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</row>
    <row r="43" spans="1:11" ht="8.25" customHeigh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</row>
    <row r="44" spans="1:15" ht="12.7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M44" s="245"/>
      <c r="N44" s="245"/>
      <c r="O44" s="245" t="s">
        <v>409</v>
      </c>
    </row>
    <row r="45" spans="1:14" ht="9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98"/>
      <c r="M45" s="98"/>
      <c r="N45" s="98"/>
    </row>
    <row r="46" spans="1:35" s="243" customFormat="1" ht="12">
      <c r="A46" s="243" t="s">
        <v>648</v>
      </c>
      <c r="L46" s="70"/>
      <c r="M46" s="70"/>
      <c r="N46" s="70"/>
      <c r="O46" s="309"/>
      <c r="P46" s="309"/>
      <c r="Q46" s="309"/>
      <c r="R46" s="309"/>
      <c r="S46" s="244"/>
      <c r="T46" s="89"/>
      <c r="U46" s="7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</row>
    <row r="47" spans="12:35" s="243" customFormat="1" ht="12">
      <c r="L47" s="70"/>
      <c r="M47" s="70"/>
      <c r="N47" s="70"/>
      <c r="O47" s="309"/>
      <c r="P47" s="309"/>
      <c r="Q47" s="309"/>
      <c r="R47" s="309"/>
      <c r="S47" s="244"/>
      <c r="T47" s="89"/>
      <c r="U47" s="7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</row>
    <row r="48" spans="2:11" ht="12.75">
      <c r="B48" s="70"/>
      <c r="C48" s="70"/>
      <c r="D48" s="70"/>
      <c r="E48" s="70"/>
      <c r="F48" s="70"/>
      <c r="G48" s="70"/>
      <c r="H48" s="70"/>
      <c r="I48" s="70"/>
      <c r="J48" s="70"/>
      <c r="K48" s="70"/>
    </row>
    <row r="49" spans="1:35" s="263" customFormat="1" ht="38.25" customHeight="1">
      <c r="A49" s="265"/>
      <c r="B49" s="266"/>
      <c r="C49" s="266"/>
      <c r="D49" s="266"/>
      <c r="E49" s="266"/>
      <c r="F49" s="266"/>
      <c r="G49" s="266"/>
      <c r="H49" s="266" t="s">
        <v>410</v>
      </c>
      <c r="I49" s="266"/>
      <c r="J49" s="267"/>
      <c r="K49" s="696" t="s">
        <v>630</v>
      </c>
      <c r="L49" s="696" t="s">
        <v>631</v>
      </c>
      <c r="M49" s="508" t="s">
        <v>677</v>
      </c>
      <c r="N49" s="508" t="s">
        <v>672</v>
      </c>
      <c r="O49" s="700" t="s">
        <v>629</v>
      </c>
      <c r="P49" s="700" t="s">
        <v>605</v>
      </c>
      <c r="Q49" s="703" t="s">
        <v>624</v>
      </c>
      <c r="R49" s="510" t="s">
        <v>605</v>
      </c>
      <c r="S49" s="676" t="s">
        <v>668</v>
      </c>
      <c r="T49" s="728" t="s">
        <v>659</v>
      </c>
      <c r="U49" s="696" t="s">
        <v>660</v>
      </c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</row>
    <row r="50" spans="1:35" s="263" customFormat="1" ht="12.75">
      <c r="A50" s="268"/>
      <c r="B50" s="269"/>
      <c r="C50" s="269"/>
      <c r="D50" s="269"/>
      <c r="E50" s="269"/>
      <c r="F50" s="269"/>
      <c r="G50" s="269"/>
      <c r="H50" s="269"/>
      <c r="I50" s="269"/>
      <c r="J50" s="270"/>
      <c r="K50" s="697"/>
      <c r="L50" s="697"/>
      <c r="M50" s="509"/>
      <c r="N50" s="509"/>
      <c r="O50" s="702"/>
      <c r="P50" s="702"/>
      <c r="Q50" s="705"/>
      <c r="R50" s="511"/>
      <c r="S50" s="677"/>
      <c r="T50" s="730"/>
      <c r="U50" s="697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</row>
    <row r="51" spans="1:21" ht="12.75">
      <c r="A51" s="70" t="s">
        <v>392</v>
      </c>
      <c r="B51" s="70"/>
      <c r="C51" s="70"/>
      <c r="D51" s="70"/>
      <c r="E51" s="70"/>
      <c r="F51" s="70"/>
      <c r="G51" s="70"/>
      <c r="H51" s="69"/>
      <c r="I51" s="69" t="s">
        <v>411</v>
      </c>
      <c r="J51" s="69"/>
      <c r="K51" s="300">
        <v>1</v>
      </c>
      <c r="L51" s="300">
        <v>1</v>
      </c>
      <c r="M51" s="300">
        <v>2</v>
      </c>
      <c r="N51" s="300">
        <v>3</v>
      </c>
      <c r="O51" s="311">
        <v>4</v>
      </c>
      <c r="P51" s="319">
        <v>5</v>
      </c>
      <c r="Q51" s="319">
        <v>6</v>
      </c>
      <c r="R51" s="319">
        <v>7</v>
      </c>
      <c r="S51" s="678">
        <v>8</v>
      </c>
      <c r="T51" s="301">
        <v>9</v>
      </c>
      <c r="U51" s="302" t="s">
        <v>691</v>
      </c>
    </row>
    <row r="52" spans="1:21" ht="12.75">
      <c r="A52" s="70">
        <v>1</v>
      </c>
      <c r="B52" s="70">
        <v>2</v>
      </c>
      <c r="C52" s="70">
        <v>3</v>
      </c>
      <c r="D52" s="70">
        <v>4</v>
      </c>
      <c r="E52" s="70">
        <v>5</v>
      </c>
      <c r="F52" s="70">
        <v>6</v>
      </c>
      <c r="G52" s="70">
        <v>7</v>
      </c>
      <c r="H52" s="71" t="s">
        <v>393</v>
      </c>
      <c r="I52" s="71"/>
      <c r="J52" s="71"/>
      <c r="K52" s="71"/>
      <c r="L52" s="71"/>
      <c r="M52" s="71"/>
      <c r="N52" s="71"/>
      <c r="O52" s="312"/>
      <c r="P52" s="312"/>
      <c r="Q52" s="312"/>
      <c r="R52" s="312"/>
      <c r="S52" s="679"/>
      <c r="T52" s="99"/>
      <c r="U52" s="71"/>
    </row>
    <row r="53" spans="1:21" ht="12.75">
      <c r="A53" s="101"/>
      <c r="B53" s="102"/>
      <c r="C53" s="102"/>
      <c r="D53" s="102"/>
      <c r="E53" s="102"/>
      <c r="F53" s="102"/>
      <c r="G53" s="102"/>
      <c r="H53" s="103">
        <v>6</v>
      </c>
      <c r="I53" s="103" t="s">
        <v>412</v>
      </c>
      <c r="J53" s="103"/>
      <c r="K53" s="104">
        <f>K54+K60+K81+K85+K89</f>
        <v>6791172</v>
      </c>
      <c r="L53" s="104">
        <f>L54+L60+L81+L85</f>
        <v>7754400</v>
      </c>
      <c r="M53" s="104">
        <f>M54+M60+M81+M85</f>
        <v>8790191</v>
      </c>
      <c r="N53" s="104">
        <f>N54+N60+N81+N85</f>
        <v>8118738</v>
      </c>
      <c r="O53" s="104">
        <f aca="true" t="shared" si="11" ref="O53:U53">O54+O60+O81+O85</f>
        <v>19747896</v>
      </c>
      <c r="P53" s="104">
        <f t="shared" si="11"/>
        <v>570800</v>
      </c>
      <c r="Q53" s="104">
        <f t="shared" si="11"/>
        <v>21168696</v>
      </c>
      <c r="R53" s="504">
        <f aca="true" t="shared" si="12" ref="R53:R91">S53-Q53</f>
        <v>-9407598.24</v>
      </c>
      <c r="S53" s="680">
        <f>S54+S60+S81+S85</f>
        <v>11761097.76</v>
      </c>
      <c r="T53" s="104">
        <f t="shared" si="11"/>
        <v>24159128</v>
      </c>
      <c r="U53" s="104">
        <f t="shared" si="11"/>
        <v>13285500</v>
      </c>
    </row>
    <row r="54" spans="2:21" s="164" customFormat="1" ht="12.75">
      <c r="B54" s="239"/>
      <c r="C54" s="239"/>
      <c r="D54" s="239"/>
      <c r="E54" s="239"/>
      <c r="F54" s="239"/>
      <c r="G54" s="239"/>
      <c r="H54" s="240">
        <v>61</v>
      </c>
      <c r="I54" s="240" t="s">
        <v>413</v>
      </c>
      <c r="J54" s="240"/>
      <c r="K54" s="241">
        <f aca="true" t="shared" si="13" ref="K54:U54">K55+K56+K57+K58</f>
        <v>645871</v>
      </c>
      <c r="L54" s="241">
        <f t="shared" si="13"/>
        <v>643700</v>
      </c>
      <c r="M54" s="241">
        <f t="shared" si="13"/>
        <v>440000</v>
      </c>
      <c r="N54" s="241">
        <f t="shared" si="13"/>
        <v>399575</v>
      </c>
      <c r="O54" s="241">
        <f t="shared" si="13"/>
        <v>560000</v>
      </c>
      <c r="P54" s="241">
        <f t="shared" si="13"/>
        <v>5500000</v>
      </c>
      <c r="Q54" s="306">
        <f t="shared" si="13"/>
        <v>6060000</v>
      </c>
      <c r="R54" s="316">
        <f t="shared" si="12"/>
        <v>367826</v>
      </c>
      <c r="S54" s="673">
        <f>S55+S57+S58</f>
        <v>6427826</v>
      </c>
      <c r="T54" s="242">
        <f t="shared" si="13"/>
        <v>730000</v>
      </c>
      <c r="U54" s="242">
        <f t="shared" si="13"/>
        <v>780000</v>
      </c>
    </row>
    <row r="55" spans="2:35" s="66" customFormat="1" ht="12.75">
      <c r="B55" s="70"/>
      <c r="C55" s="70"/>
      <c r="D55" s="70"/>
      <c r="E55" s="70"/>
      <c r="F55" s="70"/>
      <c r="G55" s="70"/>
      <c r="H55" s="79">
        <v>611</v>
      </c>
      <c r="I55" s="79" t="s">
        <v>414</v>
      </c>
      <c r="J55" s="79"/>
      <c r="K55" s="82">
        <v>525991</v>
      </c>
      <c r="L55" s="82">
        <v>515700</v>
      </c>
      <c r="M55" s="82">
        <v>320000</v>
      </c>
      <c r="N55" s="82">
        <v>283754</v>
      </c>
      <c r="O55" s="83">
        <v>460000</v>
      </c>
      <c r="P55" s="242">
        <v>5500000</v>
      </c>
      <c r="Q55" s="320">
        <v>5960000</v>
      </c>
      <c r="R55" s="316">
        <f t="shared" si="12"/>
        <v>76148</v>
      </c>
      <c r="S55" s="681">
        <v>6036148</v>
      </c>
      <c r="T55" s="83">
        <v>600000</v>
      </c>
      <c r="U55" s="83">
        <v>650000</v>
      </c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</row>
    <row r="56" spans="2:35" s="66" customFormat="1" ht="12.75" hidden="1">
      <c r="B56" s="70"/>
      <c r="C56" s="70"/>
      <c r="D56" s="70"/>
      <c r="E56" s="70"/>
      <c r="F56" s="70"/>
      <c r="G56" s="70"/>
      <c r="H56" s="79">
        <v>612</v>
      </c>
      <c r="I56" s="79" t="s">
        <v>415</v>
      </c>
      <c r="J56" s="79"/>
      <c r="K56" s="82">
        <v>0</v>
      </c>
      <c r="L56" s="82">
        <v>0</v>
      </c>
      <c r="M56" s="82"/>
      <c r="N56" s="82"/>
      <c r="O56" s="83"/>
      <c r="P56" s="242"/>
      <c r="Q56" s="320"/>
      <c r="R56" s="316">
        <f t="shared" si="12"/>
        <v>0</v>
      </c>
      <c r="S56" s="681"/>
      <c r="T56" s="83">
        <v>0</v>
      </c>
      <c r="U56" s="83">
        <v>0</v>
      </c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</row>
    <row r="57" spans="2:35" s="66" customFormat="1" ht="12.75">
      <c r="B57" s="70"/>
      <c r="C57" s="70"/>
      <c r="D57" s="70"/>
      <c r="E57" s="70"/>
      <c r="F57" s="70"/>
      <c r="G57" s="70"/>
      <c r="H57" s="79">
        <v>613</v>
      </c>
      <c r="I57" s="79" t="s">
        <v>416</v>
      </c>
      <c r="J57" s="79"/>
      <c r="K57" s="82">
        <v>64335</v>
      </c>
      <c r="L57" s="82">
        <v>70000</v>
      </c>
      <c r="M57" s="82">
        <v>80000</v>
      </c>
      <c r="N57" s="82">
        <v>86231</v>
      </c>
      <c r="O57" s="83">
        <v>50000</v>
      </c>
      <c r="P57" s="242">
        <v>0</v>
      </c>
      <c r="Q57" s="320">
        <v>50000</v>
      </c>
      <c r="R57" s="316">
        <f t="shared" si="12"/>
        <v>326263</v>
      </c>
      <c r="S57" s="681">
        <v>376263</v>
      </c>
      <c r="T57" s="83">
        <v>80000</v>
      </c>
      <c r="U57" s="83">
        <v>80000</v>
      </c>
      <c r="V57" s="254"/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</row>
    <row r="58" spans="2:35" s="66" customFormat="1" ht="12.75">
      <c r="B58" s="70"/>
      <c r="C58" s="70"/>
      <c r="D58" s="70"/>
      <c r="E58" s="70"/>
      <c r="F58" s="70"/>
      <c r="G58" s="70"/>
      <c r="H58" s="79">
        <v>614</v>
      </c>
      <c r="I58" s="79" t="s">
        <v>417</v>
      </c>
      <c r="J58" s="79"/>
      <c r="K58" s="82">
        <v>55545</v>
      </c>
      <c r="L58" s="82">
        <v>58000</v>
      </c>
      <c r="M58" s="82">
        <v>40000</v>
      </c>
      <c r="N58" s="82">
        <v>29590</v>
      </c>
      <c r="O58" s="83">
        <v>50000</v>
      </c>
      <c r="P58" s="242">
        <v>0</v>
      </c>
      <c r="Q58" s="320">
        <v>50000</v>
      </c>
      <c r="R58" s="316">
        <f t="shared" si="12"/>
        <v>-34585</v>
      </c>
      <c r="S58" s="681">
        <v>15415</v>
      </c>
      <c r="T58" s="83">
        <v>50000</v>
      </c>
      <c r="U58" s="83">
        <v>50000</v>
      </c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</row>
    <row r="59" spans="2:21" ht="12.75" hidden="1">
      <c r="B59" s="70"/>
      <c r="C59" s="70"/>
      <c r="D59" s="70"/>
      <c r="E59" s="70"/>
      <c r="F59" s="70"/>
      <c r="G59" s="70"/>
      <c r="H59" s="79">
        <v>616</v>
      </c>
      <c r="I59" s="79" t="s">
        <v>418</v>
      </c>
      <c r="J59" s="79"/>
      <c r="K59" s="82"/>
      <c r="L59" s="82"/>
      <c r="M59" s="82"/>
      <c r="N59" s="82"/>
      <c r="O59" s="78"/>
      <c r="P59" s="241"/>
      <c r="Q59" s="306"/>
      <c r="R59" s="316">
        <f t="shared" si="12"/>
        <v>0</v>
      </c>
      <c r="S59" s="673"/>
      <c r="T59" s="83"/>
      <c r="U59" s="83"/>
    </row>
    <row r="60" spans="2:21" s="164" customFormat="1" ht="25.5" customHeight="1">
      <c r="B60" s="239"/>
      <c r="C60" s="239"/>
      <c r="D60" s="239"/>
      <c r="E60" s="239"/>
      <c r="F60" s="239"/>
      <c r="G60" s="239"/>
      <c r="H60" s="240">
        <v>63</v>
      </c>
      <c r="I60" s="694" t="s">
        <v>641</v>
      </c>
      <c r="J60" s="695"/>
      <c r="K60" s="241">
        <f aca="true" t="shared" si="14" ref="K60:Q60">SUM(K61:K80)</f>
        <v>5656243</v>
      </c>
      <c r="L60" s="241">
        <f t="shared" si="14"/>
        <v>6470200</v>
      </c>
      <c r="M60" s="241">
        <f t="shared" si="14"/>
        <v>7854691</v>
      </c>
      <c r="N60" s="241">
        <f t="shared" si="14"/>
        <v>7302057</v>
      </c>
      <c r="O60" s="241">
        <f t="shared" si="14"/>
        <v>18647396</v>
      </c>
      <c r="P60" s="241">
        <f t="shared" si="14"/>
        <v>-4929200</v>
      </c>
      <c r="Q60" s="306">
        <f t="shared" si="14"/>
        <v>13718196</v>
      </c>
      <c r="R60" s="316">
        <f t="shared" si="12"/>
        <v>-9902200.24</v>
      </c>
      <c r="S60" s="673">
        <f>SUM(S61:S80)</f>
        <v>3815995.76</v>
      </c>
      <c r="T60" s="242">
        <f>SUM(T61:T80)</f>
        <v>21848628</v>
      </c>
      <c r="U60" s="242">
        <f>SUM(U61:U80)</f>
        <v>11875000</v>
      </c>
    </row>
    <row r="61" spans="2:35" s="66" customFormat="1" ht="30.75" customHeight="1">
      <c r="B61" s="70"/>
      <c r="C61" s="70"/>
      <c r="D61" s="70"/>
      <c r="E61" s="70"/>
      <c r="F61" s="70"/>
      <c r="G61" s="70"/>
      <c r="H61" s="79">
        <v>633</v>
      </c>
      <c r="I61" s="698" t="s">
        <v>622</v>
      </c>
      <c r="J61" s="699"/>
      <c r="K61" s="82">
        <v>4342055</v>
      </c>
      <c r="L61" s="82">
        <v>3800000</v>
      </c>
      <c r="M61" s="82">
        <v>4950000</v>
      </c>
      <c r="N61" s="82">
        <v>4998061</v>
      </c>
      <c r="O61" s="83">
        <v>5500000</v>
      </c>
      <c r="P61" s="242">
        <v>-5500000</v>
      </c>
      <c r="Q61" s="320">
        <v>0</v>
      </c>
      <c r="R61" s="316">
        <f t="shared" si="12"/>
        <v>0</v>
      </c>
      <c r="S61" s="681">
        <v>0</v>
      </c>
      <c r="T61" s="83">
        <v>5500000</v>
      </c>
      <c r="U61" s="83">
        <v>5500000</v>
      </c>
      <c r="V61" s="254"/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</row>
    <row r="62" spans="2:35" s="66" customFormat="1" ht="12.75">
      <c r="B62" s="70"/>
      <c r="C62" s="70"/>
      <c r="D62" s="70"/>
      <c r="E62" s="70"/>
      <c r="F62" s="70"/>
      <c r="G62" s="70"/>
      <c r="H62" s="79">
        <v>633</v>
      </c>
      <c r="I62" s="79" t="s">
        <v>602</v>
      </c>
      <c r="J62" s="79"/>
      <c r="K62" s="82">
        <v>0</v>
      </c>
      <c r="L62" s="82">
        <v>0</v>
      </c>
      <c r="M62" s="82">
        <v>267433</v>
      </c>
      <c r="N62" s="82">
        <v>267433</v>
      </c>
      <c r="O62" s="83">
        <v>200000</v>
      </c>
      <c r="P62" s="242">
        <v>150000</v>
      </c>
      <c r="Q62" s="320">
        <v>350000</v>
      </c>
      <c r="R62" s="316">
        <f t="shared" si="12"/>
        <v>-350000</v>
      </c>
      <c r="S62" s="681">
        <v>0</v>
      </c>
      <c r="T62" s="83">
        <v>250000</v>
      </c>
      <c r="U62" s="83">
        <v>250000</v>
      </c>
      <c r="V62" s="254"/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</row>
    <row r="63" spans="2:35" s="66" customFormat="1" ht="12.75">
      <c r="B63" s="70"/>
      <c r="C63" s="70"/>
      <c r="D63" s="70"/>
      <c r="E63" s="70"/>
      <c r="F63" s="70"/>
      <c r="G63" s="70"/>
      <c r="H63" s="79">
        <v>633</v>
      </c>
      <c r="I63" s="79" t="s">
        <v>419</v>
      </c>
      <c r="J63" s="79"/>
      <c r="K63" s="82">
        <v>299983</v>
      </c>
      <c r="L63" s="82">
        <v>600000</v>
      </c>
      <c r="M63" s="82">
        <v>250000</v>
      </c>
      <c r="N63" s="82">
        <v>250000</v>
      </c>
      <c r="O63" s="83">
        <v>400000</v>
      </c>
      <c r="P63" s="242">
        <v>-200000</v>
      </c>
      <c r="Q63" s="320">
        <v>200000</v>
      </c>
      <c r="R63" s="316">
        <f t="shared" si="12"/>
        <v>200000</v>
      </c>
      <c r="S63" s="681">
        <v>400000</v>
      </c>
      <c r="T63" s="83">
        <v>200000</v>
      </c>
      <c r="U63" s="83">
        <v>200000</v>
      </c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</row>
    <row r="64" spans="2:35" s="66" customFormat="1" ht="16.5" customHeight="1">
      <c r="B64" s="70"/>
      <c r="C64" s="70"/>
      <c r="D64" s="70"/>
      <c r="E64" s="70"/>
      <c r="F64" s="70"/>
      <c r="G64" s="70"/>
      <c r="H64" s="79">
        <v>633</v>
      </c>
      <c r="I64" s="79" t="s">
        <v>420</v>
      </c>
      <c r="J64" s="79"/>
      <c r="K64" s="82">
        <v>0</v>
      </c>
      <c r="L64" s="82">
        <v>8000</v>
      </c>
      <c r="M64" s="82">
        <v>8000</v>
      </c>
      <c r="N64" s="82">
        <v>2700</v>
      </c>
      <c r="O64" s="83">
        <v>8000</v>
      </c>
      <c r="P64" s="242">
        <v>0</v>
      </c>
      <c r="Q64" s="320">
        <v>8000</v>
      </c>
      <c r="R64" s="316">
        <f t="shared" si="12"/>
        <v>-8000</v>
      </c>
      <c r="S64" s="681">
        <v>0</v>
      </c>
      <c r="T64" s="83">
        <v>8000</v>
      </c>
      <c r="U64" s="83">
        <v>8000</v>
      </c>
      <c r="V64" s="254"/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</row>
    <row r="65" spans="2:35" s="66" customFormat="1" ht="12.75">
      <c r="B65" s="70"/>
      <c r="C65" s="70"/>
      <c r="D65" s="70"/>
      <c r="E65" s="70"/>
      <c r="F65" s="70"/>
      <c r="G65" s="70"/>
      <c r="H65" s="79">
        <v>633</v>
      </c>
      <c r="I65" s="79" t="s">
        <v>603</v>
      </c>
      <c r="J65" s="79"/>
      <c r="K65" s="82">
        <v>54300</v>
      </c>
      <c r="L65" s="82">
        <v>100000</v>
      </c>
      <c r="M65" s="82">
        <v>140000</v>
      </c>
      <c r="N65" s="82">
        <v>140000</v>
      </c>
      <c r="O65" s="83">
        <v>100000</v>
      </c>
      <c r="P65" s="242">
        <v>150000</v>
      </c>
      <c r="Q65" s="320">
        <v>250000</v>
      </c>
      <c r="R65" s="316">
        <f t="shared" si="12"/>
        <v>-52000</v>
      </c>
      <c r="S65" s="681">
        <v>198000</v>
      </c>
      <c r="T65" s="83">
        <v>300000</v>
      </c>
      <c r="U65" s="83">
        <v>100000</v>
      </c>
      <c r="V65" s="254"/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</row>
    <row r="66" spans="2:35" s="66" customFormat="1" ht="27" customHeight="1">
      <c r="B66" s="70"/>
      <c r="C66" s="70"/>
      <c r="D66" s="70"/>
      <c r="E66" s="70"/>
      <c r="F66" s="70"/>
      <c r="G66" s="70"/>
      <c r="H66" s="79">
        <v>633</v>
      </c>
      <c r="I66" s="698" t="s">
        <v>618</v>
      </c>
      <c r="J66" s="699"/>
      <c r="K66" s="82">
        <v>0</v>
      </c>
      <c r="L66" s="82">
        <v>0</v>
      </c>
      <c r="M66" s="82">
        <v>0</v>
      </c>
      <c r="N66" s="82">
        <v>0</v>
      </c>
      <c r="O66" s="83">
        <v>70000</v>
      </c>
      <c r="P66" s="242">
        <v>-70000</v>
      </c>
      <c r="Q66" s="320">
        <v>0</v>
      </c>
      <c r="R66" s="316">
        <f t="shared" si="12"/>
        <v>0</v>
      </c>
      <c r="S66" s="681">
        <v>0</v>
      </c>
      <c r="T66" s="83">
        <v>150000</v>
      </c>
      <c r="U66" s="83">
        <v>150000</v>
      </c>
      <c r="V66" s="254"/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</row>
    <row r="67" spans="2:35" s="66" customFormat="1" ht="12.75">
      <c r="B67" s="70"/>
      <c r="C67" s="70"/>
      <c r="D67" s="70"/>
      <c r="E67" s="70"/>
      <c r="F67" s="70"/>
      <c r="G67" s="70"/>
      <c r="H67" s="79">
        <v>633</v>
      </c>
      <c r="I67" s="79" t="s">
        <v>564</v>
      </c>
      <c r="J67" s="79"/>
      <c r="K67" s="82"/>
      <c r="L67" s="82"/>
      <c r="M67" s="82">
        <v>20000</v>
      </c>
      <c r="N67" s="82">
        <v>16000</v>
      </c>
      <c r="O67" s="83">
        <v>20000</v>
      </c>
      <c r="P67" s="242">
        <v>0</v>
      </c>
      <c r="Q67" s="320">
        <v>20000</v>
      </c>
      <c r="R67" s="316">
        <f t="shared" si="12"/>
        <v>-20000</v>
      </c>
      <c r="S67" s="681">
        <v>0</v>
      </c>
      <c r="T67" s="83">
        <v>20000</v>
      </c>
      <c r="U67" s="83">
        <v>20000</v>
      </c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</row>
    <row r="68" spans="2:35" s="66" customFormat="1" ht="12.75">
      <c r="B68" s="70"/>
      <c r="C68" s="70"/>
      <c r="D68" s="70"/>
      <c r="E68" s="70"/>
      <c r="F68" s="70"/>
      <c r="G68" s="70"/>
      <c r="H68" s="79">
        <v>633</v>
      </c>
      <c r="I68" s="79" t="s">
        <v>565</v>
      </c>
      <c r="J68" s="79"/>
      <c r="K68" s="82">
        <v>0</v>
      </c>
      <c r="L68" s="82">
        <v>0</v>
      </c>
      <c r="M68" s="82">
        <v>20000</v>
      </c>
      <c r="N68" s="82">
        <v>20000</v>
      </c>
      <c r="O68" s="83">
        <v>20000</v>
      </c>
      <c r="P68" s="242">
        <v>0</v>
      </c>
      <c r="Q68" s="320">
        <v>20000</v>
      </c>
      <c r="R68" s="316">
        <f t="shared" si="12"/>
        <v>-20000</v>
      </c>
      <c r="S68" s="681">
        <v>0</v>
      </c>
      <c r="T68" s="83">
        <v>20000</v>
      </c>
      <c r="U68" s="83">
        <v>20000</v>
      </c>
      <c r="V68" s="254"/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</row>
    <row r="69" spans="2:35" s="66" customFormat="1" ht="12.75">
      <c r="B69" s="70"/>
      <c r="C69" s="70"/>
      <c r="D69" s="70"/>
      <c r="E69" s="70"/>
      <c r="F69" s="70"/>
      <c r="G69" s="70"/>
      <c r="H69" s="79">
        <v>633</v>
      </c>
      <c r="I69" s="79" t="s">
        <v>604</v>
      </c>
      <c r="J69" s="79"/>
      <c r="K69" s="82">
        <v>0</v>
      </c>
      <c r="L69" s="82">
        <v>0</v>
      </c>
      <c r="M69" s="82">
        <v>210758</v>
      </c>
      <c r="N69" s="82">
        <v>0</v>
      </c>
      <c r="O69" s="83">
        <v>9532660</v>
      </c>
      <c r="P69" s="242">
        <v>0</v>
      </c>
      <c r="Q69" s="320">
        <v>9532660</v>
      </c>
      <c r="R69" s="316">
        <f t="shared" si="12"/>
        <v>-7222560.24</v>
      </c>
      <c r="S69" s="681">
        <v>2310099.76</v>
      </c>
      <c r="T69" s="83">
        <v>7293028</v>
      </c>
      <c r="U69" s="83">
        <v>3040000</v>
      </c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</row>
    <row r="70" spans="2:35" s="66" customFormat="1" ht="12.75">
      <c r="B70" s="70"/>
      <c r="C70" s="70"/>
      <c r="D70" s="70"/>
      <c r="E70" s="70"/>
      <c r="F70" s="70"/>
      <c r="G70" s="70"/>
      <c r="H70" s="79">
        <v>633</v>
      </c>
      <c r="I70" s="79" t="s">
        <v>502</v>
      </c>
      <c r="J70" s="79"/>
      <c r="K70" s="82">
        <v>0</v>
      </c>
      <c r="L70" s="82">
        <v>100000</v>
      </c>
      <c r="M70" s="82">
        <v>0</v>
      </c>
      <c r="N70" s="82">
        <v>0</v>
      </c>
      <c r="O70" s="83">
        <v>450000</v>
      </c>
      <c r="P70" s="242">
        <v>-450000</v>
      </c>
      <c r="Q70" s="320">
        <v>0</v>
      </c>
      <c r="R70" s="316">
        <f t="shared" si="12"/>
        <v>0</v>
      </c>
      <c r="S70" s="681">
        <v>0</v>
      </c>
      <c r="T70" s="83">
        <v>450000</v>
      </c>
      <c r="U70" s="83">
        <v>0</v>
      </c>
      <c r="V70" s="254"/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</row>
    <row r="71" spans="2:35" s="66" customFormat="1" ht="12.75">
      <c r="B71" s="70"/>
      <c r="C71" s="70"/>
      <c r="D71" s="70"/>
      <c r="E71" s="70"/>
      <c r="F71" s="70"/>
      <c r="G71" s="70"/>
      <c r="H71" s="79">
        <v>633</v>
      </c>
      <c r="I71" s="79" t="s">
        <v>421</v>
      </c>
      <c r="J71" s="79"/>
      <c r="K71" s="82">
        <v>512150</v>
      </c>
      <c r="L71" s="82">
        <v>650000</v>
      </c>
      <c r="M71" s="82">
        <v>550000</v>
      </c>
      <c r="N71" s="82">
        <v>481250</v>
      </c>
      <c r="O71" s="83">
        <v>540000</v>
      </c>
      <c r="P71" s="242">
        <v>0</v>
      </c>
      <c r="Q71" s="320">
        <v>540000</v>
      </c>
      <c r="R71" s="316">
        <f t="shared" si="12"/>
        <v>-40000</v>
      </c>
      <c r="S71" s="681">
        <v>500000</v>
      </c>
      <c r="T71" s="83">
        <v>500000</v>
      </c>
      <c r="U71" s="83">
        <v>500000</v>
      </c>
      <c r="V71" s="254"/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</row>
    <row r="72" spans="2:35" s="66" customFormat="1" ht="12.75">
      <c r="B72" s="70"/>
      <c r="C72" s="70"/>
      <c r="D72" s="70"/>
      <c r="E72" s="70"/>
      <c r="F72" s="70"/>
      <c r="G72" s="70"/>
      <c r="H72" s="79">
        <v>634</v>
      </c>
      <c r="I72" s="726" t="s">
        <v>685</v>
      </c>
      <c r="J72" s="727"/>
      <c r="K72" s="82"/>
      <c r="L72" s="82">
        <v>600000</v>
      </c>
      <c r="M72" s="82">
        <v>790000</v>
      </c>
      <c r="N72" s="82">
        <v>789798</v>
      </c>
      <c r="O72" s="83"/>
      <c r="P72" s="242"/>
      <c r="Q72" s="320"/>
      <c r="R72" s="316"/>
      <c r="S72" s="681"/>
      <c r="T72" s="83"/>
      <c r="U72" s="83"/>
      <c r="V72" s="254"/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</row>
    <row r="73" spans="2:35" s="66" customFormat="1" ht="12.75">
      <c r="B73" s="70"/>
      <c r="C73" s="70"/>
      <c r="D73" s="70"/>
      <c r="E73" s="70"/>
      <c r="F73" s="70"/>
      <c r="G73" s="70"/>
      <c r="H73" s="79">
        <v>634</v>
      </c>
      <c r="I73" s="79" t="s">
        <v>619</v>
      </c>
      <c r="J73" s="79"/>
      <c r="K73" s="82">
        <v>0</v>
      </c>
      <c r="L73" s="82">
        <v>0</v>
      </c>
      <c r="M73" s="82">
        <v>0</v>
      </c>
      <c r="N73" s="82">
        <v>0</v>
      </c>
      <c r="O73" s="83">
        <v>0</v>
      </c>
      <c r="P73" s="242">
        <v>80000</v>
      </c>
      <c r="Q73" s="320">
        <v>80000</v>
      </c>
      <c r="R73" s="316">
        <f t="shared" si="12"/>
        <v>0</v>
      </c>
      <c r="S73" s="681">
        <v>80000</v>
      </c>
      <c r="T73" s="83">
        <v>0</v>
      </c>
      <c r="U73" s="83">
        <v>0</v>
      </c>
      <c r="V73" s="254"/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</row>
    <row r="74" spans="2:35" s="66" customFormat="1" ht="12.75" hidden="1">
      <c r="B74" s="70"/>
      <c r="C74" s="70"/>
      <c r="D74" s="70"/>
      <c r="E74" s="70"/>
      <c r="F74" s="70"/>
      <c r="G74" s="70"/>
      <c r="H74" s="79">
        <v>634</v>
      </c>
      <c r="I74" s="79" t="s">
        <v>498</v>
      </c>
      <c r="J74" s="79"/>
      <c r="K74" s="82">
        <v>0</v>
      </c>
      <c r="L74" s="82">
        <v>0</v>
      </c>
      <c r="M74" s="82"/>
      <c r="N74" s="82"/>
      <c r="O74" s="83"/>
      <c r="P74" s="242"/>
      <c r="Q74" s="320"/>
      <c r="R74" s="316">
        <f t="shared" si="12"/>
        <v>0</v>
      </c>
      <c r="S74" s="681"/>
      <c r="T74" s="83">
        <v>0</v>
      </c>
      <c r="U74" s="83">
        <v>0</v>
      </c>
      <c r="V74" s="254"/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</row>
    <row r="75" spans="2:35" s="66" customFormat="1" ht="23.25" customHeight="1">
      <c r="B75" s="70"/>
      <c r="C75" s="70"/>
      <c r="D75" s="70"/>
      <c r="E75" s="70"/>
      <c r="F75" s="70"/>
      <c r="G75" s="70"/>
      <c r="H75" s="79">
        <v>634</v>
      </c>
      <c r="I75" s="698" t="s">
        <v>642</v>
      </c>
      <c r="J75" s="699"/>
      <c r="K75" s="82">
        <v>0</v>
      </c>
      <c r="L75" s="82">
        <v>240000</v>
      </c>
      <c r="M75" s="82">
        <v>325000</v>
      </c>
      <c r="N75" s="82">
        <v>0</v>
      </c>
      <c r="O75" s="83">
        <v>500000</v>
      </c>
      <c r="P75" s="242">
        <v>615000</v>
      </c>
      <c r="Q75" s="320">
        <v>1115000</v>
      </c>
      <c r="R75" s="316">
        <f t="shared" si="12"/>
        <v>-998425</v>
      </c>
      <c r="S75" s="681">
        <v>116575</v>
      </c>
      <c r="T75" s="83">
        <v>5070800</v>
      </c>
      <c r="U75" s="83">
        <v>1140000</v>
      </c>
      <c r="V75" s="254"/>
      <c r="W75" s="254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254"/>
    </row>
    <row r="76" spans="2:35" s="66" customFormat="1" ht="12.75">
      <c r="B76" s="70"/>
      <c r="C76" s="70"/>
      <c r="D76" s="70"/>
      <c r="E76" s="70"/>
      <c r="F76" s="70"/>
      <c r="G76" s="70"/>
      <c r="H76" s="79">
        <v>634</v>
      </c>
      <c r="I76" s="79" t="s">
        <v>499</v>
      </c>
      <c r="J76" s="79"/>
      <c r="K76" s="82">
        <v>0</v>
      </c>
      <c r="L76" s="82">
        <v>200000</v>
      </c>
      <c r="M76" s="82">
        <v>0</v>
      </c>
      <c r="N76" s="82">
        <v>0</v>
      </c>
      <c r="O76" s="83">
        <v>0</v>
      </c>
      <c r="P76" s="242">
        <v>0</v>
      </c>
      <c r="Q76" s="320">
        <v>0</v>
      </c>
      <c r="R76" s="316">
        <f t="shared" si="12"/>
        <v>0</v>
      </c>
      <c r="S76" s="681">
        <v>0</v>
      </c>
      <c r="T76" s="242">
        <v>200000</v>
      </c>
      <c r="U76" s="83">
        <v>0</v>
      </c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254"/>
    </row>
    <row r="77" spans="2:35" s="66" customFormat="1" ht="24.75" customHeight="1">
      <c r="B77" s="70"/>
      <c r="C77" s="70"/>
      <c r="D77" s="70"/>
      <c r="E77" s="70"/>
      <c r="F77" s="70"/>
      <c r="G77" s="70"/>
      <c r="H77" s="79">
        <v>638</v>
      </c>
      <c r="I77" s="713" t="s">
        <v>639</v>
      </c>
      <c r="J77" s="714"/>
      <c r="K77" s="82">
        <v>183597</v>
      </c>
      <c r="L77" s="82">
        <v>0</v>
      </c>
      <c r="M77" s="82">
        <v>0</v>
      </c>
      <c r="N77" s="82">
        <v>0</v>
      </c>
      <c r="O77" s="83">
        <v>0</v>
      </c>
      <c r="P77" s="242">
        <v>566800</v>
      </c>
      <c r="Q77" s="320">
        <v>566800</v>
      </c>
      <c r="R77" s="316">
        <f t="shared" si="12"/>
        <v>-566800</v>
      </c>
      <c r="S77" s="681">
        <v>0</v>
      </c>
      <c r="T77" s="242">
        <v>666800</v>
      </c>
      <c r="U77" s="83">
        <v>327000</v>
      </c>
      <c r="V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  <c r="AH77" s="254"/>
      <c r="AI77" s="254"/>
    </row>
    <row r="78" spans="2:35" s="66" customFormat="1" ht="12.75">
      <c r="B78" s="70"/>
      <c r="C78" s="70"/>
      <c r="D78" s="70"/>
      <c r="E78" s="70"/>
      <c r="F78" s="70"/>
      <c r="G78" s="70"/>
      <c r="H78" s="79">
        <v>634</v>
      </c>
      <c r="I78" s="79" t="s">
        <v>422</v>
      </c>
      <c r="J78" s="79"/>
      <c r="K78" s="82">
        <v>264158</v>
      </c>
      <c r="L78" s="82">
        <v>170000</v>
      </c>
      <c r="M78" s="82">
        <v>323500</v>
      </c>
      <c r="N78" s="82">
        <v>336815</v>
      </c>
      <c r="O78" s="83">
        <v>496736</v>
      </c>
      <c r="P78" s="242">
        <v>29000</v>
      </c>
      <c r="Q78" s="320">
        <v>525736</v>
      </c>
      <c r="R78" s="316">
        <f t="shared" si="12"/>
        <v>-314415</v>
      </c>
      <c r="S78" s="681">
        <v>211321</v>
      </c>
      <c r="T78" s="242">
        <v>210000</v>
      </c>
      <c r="U78" s="83">
        <v>210000</v>
      </c>
      <c r="V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254"/>
      <c r="AI78" s="254"/>
    </row>
    <row r="79" spans="2:35" s="66" customFormat="1" ht="12.75">
      <c r="B79" s="70"/>
      <c r="C79" s="70"/>
      <c r="D79" s="70"/>
      <c r="E79" s="70"/>
      <c r="F79" s="70"/>
      <c r="G79" s="70"/>
      <c r="H79" s="79">
        <v>633</v>
      </c>
      <c r="I79" s="79" t="s">
        <v>423</v>
      </c>
      <c r="J79" s="79"/>
      <c r="K79" s="82">
        <v>0</v>
      </c>
      <c r="L79" s="82">
        <v>2200</v>
      </c>
      <c r="M79" s="82">
        <v>0</v>
      </c>
      <c r="N79" s="82">
        <v>0</v>
      </c>
      <c r="O79" s="83">
        <v>10000</v>
      </c>
      <c r="P79" s="242">
        <v>0</v>
      </c>
      <c r="Q79" s="320">
        <v>10000</v>
      </c>
      <c r="R79" s="316">
        <f t="shared" si="12"/>
        <v>-10000</v>
      </c>
      <c r="S79" s="681">
        <v>0</v>
      </c>
      <c r="T79" s="242">
        <v>10000</v>
      </c>
      <c r="U79" s="83">
        <v>10000</v>
      </c>
      <c r="V79" s="254"/>
      <c r="W79" s="254"/>
      <c r="X79" s="254"/>
      <c r="Y79" s="254"/>
      <c r="Z79" s="254"/>
      <c r="AA79" s="254"/>
      <c r="AB79" s="254"/>
      <c r="AC79" s="254"/>
      <c r="AD79" s="254"/>
      <c r="AE79" s="254"/>
      <c r="AF79" s="254"/>
      <c r="AG79" s="254"/>
      <c r="AH79" s="254"/>
      <c r="AI79" s="254"/>
    </row>
    <row r="80" spans="2:35" s="66" customFormat="1" ht="26.25" customHeight="1">
      <c r="B80" s="70"/>
      <c r="C80" s="70"/>
      <c r="D80" s="70"/>
      <c r="E80" s="70"/>
      <c r="F80" s="70"/>
      <c r="G80" s="70"/>
      <c r="H80" s="79">
        <v>634</v>
      </c>
      <c r="I80" s="698" t="s">
        <v>643</v>
      </c>
      <c r="J80" s="699"/>
      <c r="K80" s="82">
        <v>0</v>
      </c>
      <c r="L80" s="82">
        <v>0</v>
      </c>
      <c r="M80" s="82">
        <v>0</v>
      </c>
      <c r="N80" s="82">
        <v>0</v>
      </c>
      <c r="O80" s="83">
        <v>800000</v>
      </c>
      <c r="P80" s="242">
        <v>-300000</v>
      </c>
      <c r="Q80" s="320">
        <v>500000</v>
      </c>
      <c r="R80" s="316">
        <f t="shared" si="12"/>
        <v>-500000</v>
      </c>
      <c r="S80" s="681">
        <v>0</v>
      </c>
      <c r="T80" s="242">
        <v>1000000</v>
      </c>
      <c r="U80" s="83">
        <v>400000</v>
      </c>
      <c r="V80" s="254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254"/>
      <c r="AI80" s="254"/>
    </row>
    <row r="81" spans="2:21" s="164" customFormat="1" ht="12.75">
      <c r="B81" s="239"/>
      <c r="C81" s="239"/>
      <c r="D81" s="239"/>
      <c r="E81" s="239"/>
      <c r="F81" s="239"/>
      <c r="G81" s="239"/>
      <c r="H81" s="240">
        <v>64</v>
      </c>
      <c r="I81" s="240" t="s">
        <v>424</v>
      </c>
      <c r="J81" s="240"/>
      <c r="K81" s="241">
        <f aca="true" t="shared" si="15" ref="K81:P81">K82+K83</f>
        <v>286373</v>
      </c>
      <c r="L81" s="241">
        <f t="shared" si="15"/>
        <v>320500</v>
      </c>
      <c r="M81" s="241">
        <f t="shared" si="15"/>
        <v>300500</v>
      </c>
      <c r="N81" s="241">
        <f t="shared" si="15"/>
        <v>245769</v>
      </c>
      <c r="O81" s="241">
        <f t="shared" si="15"/>
        <v>320500</v>
      </c>
      <c r="P81" s="241">
        <f t="shared" si="15"/>
        <v>0</v>
      </c>
      <c r="Q81" s="306">
        <f>Q82+Q83+Q84</f>
        <v>1170500</v>
      </c>
      <c r="R81" s="316">
        <f t="shared" si="12"/>
        <v>207239</v>
      </c>
      <c r="S81" s="673">
        <f>S82+S83+S84</f>
        <v>1377739</v>
      </c>
      <c r="T81" s="242">
        <f>T82+T83+T84</f>
        <v>1270500</v>
      </c>
      <c r="U81" s="242">
        <f>U82+U83+U84</f>
        <v>320500</v>
      </c>
    </row>
    <row r="82" spans="2:21" s="254" customFormat="1" ht="12.75">
      <c r="B82" s="239"/>
      <c r="C82" s="239"/>
      <c r="D82" s="239"/>
      <c r="E82" s="239"/>
      <c r="F82" s="239"/>
      <c r="G82" s="239"/>
      <c r="H82" s="201">
        <v>641</v>
      </c>
      <c r="I82" s="201" t="s">
        <v>425</v>
      </c>
      <c r="J82" s="201"/>
      <c r="K82" s="242">
        <v>0</v>
      </c>
      <c r="L82" s="242">
        <v>500</v>
      </c>
      <c r="M82" s="242">
        <v>500</v>
      </c>
      <c r="N82" s="242">
        <v>0</v>
      </c>
      <c r="O82" s="242">
        <v>500</v>
      </c>
      <c r="P82" s="242">
        <v>0</v>
      </c>
      <c r="Q82" s="320">
        <v>500</v>
      </c>
      <c r="R82" s="316">
        <f t="shared" si="12"/>
        <v>-500</v>
      </c>
      <c r="S82" s="681">
        <v>0</v>
      </c>
      <c r="T82" s="242">
        <v>500</v>
      </c>
      <c r="U82" s="242">
        <v>500</v>
      </c>
    </row>
    <row r="83" spans="2:21" s="254" customFormat="1" ht="18" customHeight="1">
      <c r="B83" s="239"/>
      <c r="C83" s="239"/>
      <c r="D83" s="239"/>
      <c r="E83" s="239"/>
      <c r="F83" s="239"/>
      <c r="G83" s="239"/>
      <c r="H83" s="201">
        <v>642</v>
      </c>
      <c r="I83" s="201" t="s">
        <v>426</v>
      </c>
      <c r="J83" s="201"/>
      <c r="K83" s="242">
        <v>286373</v>
      </c>
      <c r="L83" s="242">
        <v>320000</v>
      </c>
      <c r="M83" s="242">
        <v>300000</v>
      </c>
      <c r="N83" s="242">
        <v>245769</v>
      </c>
      <c r="O83" s="242">
        <v>320000</v>
      </c>
      <c r="P83" s="242">
        <v>0</v>
      </c>
      <c r="Q83" s="320">
        <v>320000</v>
      </c>
      <c r="R83" s="316">
        <f t="shared" si="12"/>
        <v>70470</v>
      </c>
      <c r="S83" s="681">
        <v>390470</v>
      </c>
      <c r="T83" s="242">
        <v>320000</v>
      </c>
      <c r="U83" s="242">
        <v>320000</v>
      </c>
    </row>
    <row r="84" spans="2:21" s="254" customFormat="1" ht="24" customHeight="1">
      <c r="B84" s="239"/>
      <c r="C84" s="239"/>
      <c r="D84" s="239"/>
      <c r="E84" s="239"/>
      <c r="F84" s="239"/>
      <c r="G84" s="239"/>
      <c r="H84" s="201">
        <v>642</v>
      </c>
      <c r="I84" s="719" t="s">
        <v>646</v>
      </c>
      <c r="J84" s="720"/>
      <c r="K84" s="82">
        <v>616961</v>
      </c>
      <c r="L84" s="82">
        <v>0</v>
      </c>
      <c r="M84" s="82">
        <v>0</v>
      </c>
      <c r="N84" s="82">
        <v>0</v>
      </c>
      <c r="O84" s="83">
        <v>1350000</v>
      </c>
      <c r="P84" s="242">
        <v>-500000</v>
      </c>
      <c r="Q84" s="320">
        <v>850000</v>
      </c>
      <c r="R84" s="316">
        <f t="shared" si="12"/>
        <v>137269</v>
      </c>
      <c r="S84" s="681">
        <v>987269</v>
      </c>
      <c r="T84" s="83">
        <v>950000</v>
      </c>
      <c r="U84" s="242"/>
    </row>
    <row r="85" spans="2:21" s="164" customFormat="1" ht="12.75">
      <c r="B85" s="239"/>
      <c r="C85" s="239"/>
      <c r="D85" s="239"/>
      <c r="E85" s="239"/>
      <c r="F85" s="239"/>
      <c r="G85" s="239"/>
      <c r="H85" s="240">
        <v>65</v>
      </c>
      <c r="I85" s="240" t="s">
        <v>427</v>
      </c>
      <c r="J85" s="240"/>
      <c r="K85" s="241">
        <f aca="true" t="shared" si="16" ref="K85:U85">K86+K87+K88</f>
        <v>202685</v>
      </c>
      <c r="L85" s="241">
        <f t="shared" si="16"/>
        <v>320000</v>
      </c>
      <c r="M85" s="241">
        <f t="shared" si="16"/>
        <v>195000</v>
      </c>
      <c r="N85" s="241">
        <f t="shared" si="16"/>
        <v>171337</v>
      </c>
      <c r="O85" s="241">
        <f t="shared" si="16"/>
        <v>220000</v>
      </c>
      <c r="P85" s="241">
        <f t="shared" si="16"/>
        <v>0</v>
      </c>
      <c r="Q85" s="306">
        <f t="shared" si="16"/>
        <v>220000</v>
      </c>
      <c r="R85" s="316">
        <f t="shared" si="12"/>
        <v>-80463</v>
      </c>
      <c r="S85" s="673">
        <f>S86+S87+S88</f>
        <v>139537</v>
      </c>
      <c r="T85" s="242">
        <f t="shared" si="16"/>
        <v>310000</v>
      </c>
      <c r="U85" s="242">
        <f t="shared" si="16"/>
        <v>310000</v>
      </c>
    </row>
    <row r="86" spans="2:21" s="254" customFormat="1" ht="12.75">
      <c r="B86" s="239"/>
      <c r="C86" s="239"/>
      <c r="D86" s="239"/>
      <c r="E86" s="239"/>
      <c r="F86" s="239"/>
      <c r="G86" s="239"/>
      <c r="H86" s="201">
        <v>651</v>
      </c>
      <c r="I86" s="201" t="s">
        <v>428</v>
      </c>
      <c r="J86" s="201"/>
      <c r="K86" s="242">
        <v>23769</v>
      </c>
      <c r="L86" s="242">
        <v>40000</v>
      </c>
      <c r="M86" s="242">
        <v>25000</v>
      </c>
      <c r="N86" s="242">
        <v>24439</v>
      </c>
      <c r="O86" s="242">
        <v>40000</v>
      </c>
      <c r="P86" s="242">
        <v>0</v>
      </c>
      <c r="Q86" s="320">
        <v>40000</v>
      </c>
      <c r="R86" s="316">
        <f t="shared" si="12"/>
        <v>-33020</v>
      </c>
      <c r="S86" s="681">
        <v>6980</v>
      </c>
      <c r="T86" s="242">
        <v>30000</v>
      </c>
      <c r="U86" s="242">
        <v>30000</v>
      </c>
    </row>
    <row r="87" spans="2:21" s="254" customFormat="1" ht="12.75">
      <c r="B87" s="239"/>
      <c r="C87" s="239"/>
      <c r="D87" s="239"/>
      <c r="E87" s="239"/>
      <c r="F87" s="239"/>
      <c r="G87" s="239"/>
      <c r="H87" s="201">
        <v>652</v>
      </c>
      <c r="I87" s="201" t="s">
        <v>429</v>
      </c>
      <c r="J87" s="201"/>
      <c r="K87" s="242">
        <v>7287</v>
      </c>
      <c r="L87" s="242">
        <v>30000</v>
      </c>
      <c r="M87" s="242">
        <v>30000</v>
      </c>
      <c r="N87" s="242">
        <v>13160</v>
      </c>
      <c r="O87" s="242">
        <v>30000</v>
      </c>
      <c r="P87" s="242">
        <v>0</v>
      </c>
      <c r="Q87" s="320">
        <v>30000</v>
      </c>
      <c r="R87" s="316">
        <f t="shared" si="12"/>
        <v>-25005</v>
      </c>
      <c r="S87" s="681">
        <v>4995</v>
      </c>
      <c r="T87" s="242">
        <v>30000</v>
      </c>
      <c r="U87" s="242">
        <v>30000</v>
      </c>
    </row>
    <row r="88" spans="2:35" s="66" customFormat="1" ht="12.75">
      <c r="B88" s="70"/>
      <c r="C88" s="70"/>
      <c r="D88" s="70"/>
      <c r="E88" s="70"/>
      <c r="F88" s="70"/>
      <c r="G88" s="70"/>
      <c r="H88" s="79">
        <v>653</v>
      </c>
      <c r="I88" s="79" t="s">
        <v>430</v>
      </c>
      <c r="J88" s="79"/>
      <c r="K88" s="82">
        <v>171629</v>
      </c>
      <c r="L88" s="82">
        <v>250000</v>
      </c>
      <c r="M88" s="82">
        <v>140000</v>
      </c>
      <c r="N88" s="82">
        <v>133738</v>
      </c>
      <c r="O88" s="83">
        <v>150000</v>
      </c>
      <c r="P88" s="242">
        <v>0</v>
      </c>
      <c r="Q88" s="320">
        <v>150000</v>
      </c>
      <c r="R88" s="316">
        <f t="shared" si="12"/>
        <v>-22438</v>
      </c>
      <c r="S88" s="681">
        <v>127562</v>
      </c>
      <c r="T88" s="83">
        <v>250000</v>
      </c>
      <c r="U88" s="83">
        <v>250000</v>
      </c>
      <c r="V88" s="254"/>
      <c r="W88" s="254"/>
      <c r="X88" s="254"/>
      <c r="Y88" s="254"/>
      <c r="Z88" s="254"/>
      <c r="AA88" s="254"/>
      <c r="AB88" s="254"/>
      <c r="AC88" s="254"/>
      <c r="AD88" s="254"/>
      <c r="AE88" s="254"/>
      <c r="AF88" s="254"/>
      <c r="AG88" s="254"/>
      <c r="AH88" s="254"/>
      <c r="AI88" s="254"/>
    </row>
    <row r="89" spans="2:21" ht="12.75" hidden="1">
      <c r="B89" s="70"/>
      <c r="C89" s="70"/>
      <c r="D89" s="70"/>
      <c r="E89" s="70"/>
      <c r="F89" s="70"/>
      <c r="G89" s="70"/>
      <c r="H89" s="84">
        <v>68</v>
      </c>
      <c r="I89" s="84" t="s">
        <v>431</v>
      </c>
      <c r="J89" s="84"/>
      <c r="K89" s="87">
        <f>K90</f>
        <v>0</v>
      </c>
      <c r="L89" s="87">
        <f>L90</f>
        <v>0</v>
      </c>
      <c r="M89" s="87"/>
      <c r="N89" s="87"/>
      <c r="O89" s="87">
        <f>O90</f>
        <v>0</v>
      </c>
      <c r="P89" s="87"/>
      <c r="Q89" s="87"/>
      <c r="R89" s="316">
        <f t="shared" si="12"/>
        <v>0</v>
      </c>
      <c r="S89" s="682"/>
      <c r="T89" s="82">
        <f>T90</f>
        <v>0</v>
      </c>
      <c r="U89" s="82">
        <f>U90</f>
        <v>0</v>
      </c>
    </row>
    <row r="90" spans="2:21" ht="12.75" hidden="1">
      <c r="B90" s="70"/>
      <c r="C90" s="70"/>
      <c r="D90" s="70"/>
      <c r="E90" s="70"/>
      <c r="F90" s="70"/>
      <c r="G90" s="70"/>
      <c r="H90" s="79">
        <v>683</v>
      </c>
      <c r="I90" s="79" t="s">
        <v>431</v>
      </c>
      <c r="J90" s="79"/>
      <c r="K90" s="82">
        <v>0</v>
      </c>
      <c r="L90" s="82">
        <v>0</v>
      </c>
      <c r="M90" s="82"/>
      <c r="N90" s="82"/>
      <c r="O90" s="78">
        <v>0</v>
      </c>
      <c r="P90" s="78"/>
      <c r="Q90" s="78"/>
      <c r="R90" s="316">
        <f t="shared" si="12"/>
        <v>0</v>
      </c>
      <c r="S90" s="683"/>
      <c r="T90" s="83">
        <v>0</v>
      </c>
      <c r="U90" s="83">
        <v>0</v>
      </c>
    </row>
    <row r="91" spans="1:21" ht="12.75">
      <c r="A91" s="101"/>
      <c r="B91" s="102"/>
      <c r="C91" s="102"/>
      <c r="D91" s="102"/>
      <c r="E91" s="102"/>
      <c r="F91" s="102"/>
      <c r="G91" s="102"/>
      <c r="H91" s="103">
        <v>7</v>
      </c>
      <c r="I91" s="103" t="s">
        <v>433</v>
      </c>
      <c r="J91" s="103"/>
      <c r="K91" s="104">
        <f aca="true" t="shared" si="17" ref="K91:U91">K96</f>
        <v>1571</v>
      </c>
      <c r="L91" s="104">
        <f t="shared" si="17"/>
        <v>10000</v>
      </c>
      <c r="M91" s="104">
        <f t="shared" si="17"/>
        <v>2000</v>
      </c>
      <c r="N91" s="104"/>
      <c r="O91" s="104">
        <f t="shared" si="17"/>
        <v>10000</v>
      </c>
      <c r="P91" s="104">
        <f t="shared" si="17"/>
        <v>302066</v>
      </c>
      <c r="Q91" s="104">
        <f t="shared" si="17"/>
        <v>312066</v>
      </c>
      <c r="R91" s="504">
        <f t="shared" si="12"/>
        <v>36863</v>
      </c>
      <c r="S91" s="680">
        <f>S94+S96</f>
        <v>348929</v>
      </c>
      <c r="T91" s="104">
        <f t="shared" si="17"/>
        <v>10000</v>
      </c>
      <c r="U91" s="104">
        <f t="shared" si="17"/>
        <v>10000</v>
      </c>
    </row>
    <row r="92" spans="2:21" ht="12.75" hidden="1">
      <c r="B92" s="70"/>
      <c r="C92" s="70"/>
      <c r="D92" s="70"/>
      <c r="E92" s="70"/>
      <c r="F92" s="70"/>
      <c r="G92" s="70"/>
      <c r="H92" s="84">
        <v>71</v>
      </c>
      <c r="I92" s="84" t="s">
        <v>434</v>
      </c>
      <c r="J92" s="84"/>
      <c r="K92" s="87"/>
      <c r="L92" s="87"/>
      <c r="M92" s="87"/>
      <c r="N92" s="87"/>
      <c r="O92" s="78"/>
      <c r="P92" s="78"/>
      <c r="Q92" s="78"/>
      <c r="R92" s="78"/>
      <c r="S92" s="683"/>
      <c r="T92" s="83"/>
      <c r="U92" s="83"/>
    </row>
    <row r="93" spans="2:21" ht="12.75" hidden="1">
      <c r="B93" s="70"/>
      <c r="C93" s="70"/>
      <c r="D93" s="70"/>
      <c r="E93" s="70"/>
      <c r="F93" s="70"/>
      <c r="G93" s="70"/>
      <c r="H93" s="79">
        <v>711</v>
      </c>
      <c r="I93" s="79" t="s">
        <v>435</v>
      </c>
      <c r="J93" s="79"/>
      <c r="K93" s="82"/>
      <c r="L93" s="82"/>
      <c r="M93" s="82"/>
      <c r="N93" s="82"/>
      <c r="O93" s="78"/>
      <c r="P93" s="78"/>
      <c r="Q93" s="78"/>
      <c r="R93" s="78"/>
      <c r="S93" s="683"/>
      <c r="T93" s="83"/>
      <c r="U93" s="83"/>
    </row>
    <row r="94" spans="2:35" s="66" customFormat="1" ht="12.75">
      <c r="B94" s="70"/>
      <c r="C94" s="70"/>
      <c r="D94" s="70"/>
      <c r="E94" s="70"/>
      <c r="F94" s="70"/>
      <c r="G94" s="70"/>
      <c r="H94" s="79">
        <v>71</v>
      </c>
      <c r="I94" s="79" t="s">
        <v>645</v>
      </c>
      <c r="J94" s="79"/>
      <c r="K94" s="82">
        <v>0</v>
      </c>
      <c r="L94" s="82">
        <v>0</v>
      </c>
      <c r="M94" s="82">
        <v>0</v>
      </c>
      <c r="N94" s="82">
        <v>0</v>
      </c>
      <c r="O94" s="83">
        <v>0</v>
      </c>
      <c r="P94" s="242">
        <v>0</v>
      </c>
      <c r="Q94" s="320">
        <v>0</v>
      </c>
      <c r="R94" s="316">
        <f>S94-Q94</f>
        <v>347750</v>
      </c>
      <c r="S94" s="681">
        <f>S95</f>
        <v>347750</v>
      </c>
      <c r="T94" s="83"/>
      <c r="U94" s="83"/>
      <c r="V94" s="254"/>
      <c r="W94" s="254"/>
      <c r="X94" s="254"/>
      <c r="Y94" s="254"/>
      <c r="Z94" s="254"/>
      <c r="AA94" s="254"/>
      <c r="AB94" s="254"/>
      <c r="AC94" s="254"/>
      <c r="AD94" s="254"/>
      <c r="AE94" s="254"/>
      <c r="AF94" s="254"/>
      <c r="AG94" s="254"/>
      <c r="AH94" s="254"/>
      <c r="AI94" s="254"/>
    </row>
    <row r="95" spans="2:35" s="66" customFormat="1" ht="12.75">
      <c r="B95" s="70"/>
      <c r="C95" s="70"/>
      <c r="D95" s="70"/>
      <c r="E95" s="70"/>
      <c r="F95" s="70"/>
      <c r="G95" s="70"/>
      <c r="H95" s="79">
        <v>711</v>
      </c>
      <c r="I95" s="79" t="s">
        <v>644</v>
      </c>
      <c r="J95" s="79"/>
      <c r="K95" s="82">
        <v>0</v>
      </c>
      <c r="L95" s="82">
        <v>0</v>
      </c>
      <c r="M95" s="82">
        <v>0</v>
      </c>
      <c r="N95" s="82">
        <v>0</v>
      </c>
      <c r="O95" s="83">
        <v>0</v>
      </c>
      <c r="P95" s="242">
        <v>0</v>
      </c>
      <c r="Q95" s="320">
        <v>0</v>
      </c>
      <c r="R95" s="316">
        <f>S95-Q95</f>
        <v>347750</v>
      </c>
      <c r="S95" s="681">
        <v>347750</v>
      </c>
      <c r="T95" s="83"/>
      <c r="U95" s="83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54"/>
      <c r="AH95" s="254"/>
      <c r="AI95" s="254"/>
    </row>
    <row r="96" spans="2:21" s="254" customFormat="1" ht="12.75">
      <c r="B96" s="239"/>
      <c r="C96" s="239"/>
      <c r="D96" s="239"/>
      <c r="E96" s="239"/>
      <c r="F96" s="239"/>
      <c r="G96" s="239"/>
      <c r="H96" s="201">
        <v>72</v>
      </c>
      <c r="I96" s="201" t="s">
        <v>436</v>
      </c>
      <c r="J96" s="201"/>
      <c r="K96" s="242">
        <f aca="true" t="shared" si="18" ref="K96:U96">K97</f>
        <v>1571</v>
      </c>
      <c r="L96" s="242">
        <f t="shared" si="18"/>
        <v>10000</v>
      </c>
      <c r="M96" s="242">
        <f t="shared" si="18"/>
        <v>2000</v>
      </c>
      <c r="N96" s="242">
        <f t="shared" si="18"/>
        <v>918</v>
      </c>
      <c r="O96" s="242">
        <f t="shared" si="18"/>
        <v>10000</v>
      </c>
      <c r="P96" s="242">
        <f t="shared" si="18"/>
        <v>302066</v>
      </c>
      <c r="Q96" s="320">
        <v>312066</v>
      </c>
      <c r="R96" s="316">
        <v>0</v>
      </c>
      <c r="S96" s="681">
        <f>S97</f>
        <v>1179</v>
      </c>
      <c r="T96" s="242">
        <f t="shared" si="18"/>
        <v>10000</v>
      </c>
      <c r="U96" s="242">
        <f t="shared" si="18"/>
        <v>10000</v>
      </c>
    </row>
    <row r="97" spans="2:35" s="66" customFormat="1" ht="12.75">
      <c r="B97" s="70"/>
      <c r="C97" s="70"/>
      <c r="D97" s="70"/>
      <c r="E97" s="70"/>
      <c r="F97" s="70"/>
      <c r="G97" s="70"/>
      <c r="H97" s="79">
        <v>721</v>
      </c>
      <c r="I97" s="79" t="s">
        <v>437</v>
      </c>
      <c r="J97" s="79"/>
      <c r="K97" s="82">
        <v>1571</v>
      </c>
      <c r="L97" s="82">
        <v>10000</v>
      </c>
      <c r="M97" s="82">
        <v>2000</v>
      </c>
      <c r="N97" s="82">
        <v>918</v>
      </c>
      <c r="O97" s="83">
        <v>10000</v>
      </c>
      <c r="P97" s="242">
        <v>302066</v>
      </c>
      <c r="Q97" s="320">
        <v>312066</v>
      </c>
      <c r="R97" s="316">
        <v>0</v>
      </c>
      <c r="S97" s="681">
        <v>1179</v>
      </c>
      <c r="T97" s="83">
        <v>10000</v>
      </c>
      <c r="U97" s="83">
        <v>10000</v>
      </c>
      <c r="V97" s="254"/>
      <c r="W97" s="254"/>
      <c r="X97" s="254"/>
      <c r="Y97" s="254"/>
      <c r="Z97" s="254"/>
      <c r="AA97" s="254"/>
      <c r="AB97" s="254"/>
      <c r="AC97" s="254"/>
      <c r="AD97" s="254"/>
      <c r="AE97" s="254"/>
      <c r="AF97" s="254"/>
      <c r="AG97" s="254"/>
      <c r="AH97" s="254"/>
      <c r="AI97" s="254"/>
    </row>
    <row r="98" spans="1:21" ht="12.75">
      <c r="A98" s="101"/>
      <c r="B98" s="102"/>
      <c r="C98" s="102"/>
      <c r="D98" s="102"/>
      <c r="E98" s="102"/>
      <c r="F98" s="102"/>
      <c r="G98" s="102"/>
      <c r="H98" s="103">
        <v>3</v>
      </c>
      <c r="I98" s="103" t="s">
        <v>0</v>
      </c>
      <c r="J98" s="103"/>
      <c r="K98" s="104">
        <v>5567260</v>
      </c>
      <c r="L98" s="104">
        <f aca="true" t="shared" si="19" ref="L98:U98">L99+L103+L109+L112+L114+L116+L118</f>
        <v>5994900</v>
      </c>
      <c r="M98" s="104">
        <f t="shared" si="19"/>
        <v>7205880.02</v>
      </c>
      <c r="N98" s="104">
        <f t="shared" si="19"/>
        <v>6864906</v>
      </c>
      <c r="O98" s="104">
        <f t="shared" si="19"/>
        <v>7866465</v>
      </c>
      <c r="P98" s="104">
        <f t="shared" si="19"/>
        <v>1092581</v>
      </c>
      <c r="Q98" s="104">
        <f t="shared" si="19"/>
        <v>8959046</v>
      </c>
      <c r="R98" s="504">
        <f aca="true" t="shared" si="20" ref="R98:R109">S98-Q98</f>
        <v>-1355562</v>
      </c>
      <c r="S98" s="680">
        <f>S99+S103+S109+S114+S116+S118</f>
        <v>7603484</v>
      </c>
      <c r="T98" s="104">
        <f t="shared" si="19"/>
        <v>7259303</v>
      </c>
      <c r="U98" s="104">
        <f t="shared" si="19"/>
        <v>6489986</v>
      </c>
    </row>
    <row r="99" spans="2:21" s="164" customFormat="1" ht="12.75">
      <c r="B99" s="239"/>
      <c r="C99" s="239"/>
      <c r="D99" s="239"/>
      <c r="E99" s="239"/>
      <c r="F99" s="239"/>
      <c r="G99" s="239"/>
      <c r="H99" s="240">
        <v>31</v>
      </c>
      <c r="I99" s="240" t="s">
        <v>2</v>
      </c>
      <c r="J99" s="240"/>
      <c r="K99" s="241">
        <f aca="true" t="shared" si="21" ref="K99:U99">K100+K101+K102</f>
        <v>1321587</v>
      </c>
      <c r="L99" s="241">
        <f t="shared" si="21"/>
        <v>1186900</v>
      </c>
      <c r="M99" s="241">
        <f>M100+M101+M102</f>
        <v>1423164</v>
      </c>
      <c r="N99" s="241">
        <f>N100+N101+N102</f>
        <v>1325657</v>
      </c>
      <c r="O99" s="241">
        <f t="shared" si="21"/>
        <v>1854112</v>
      </c>
      <c r="P99" s="241">
        <f t="shared" si="21"/>
        <v>405000</v>
      </c>
      <c r="Q99" s="306">
        <f t="shared" si="21"/>
        <v>2259112</v>
      </c>
      <c r="R99" s="316">
        <f t="shared" si="20"/>
        <v>-532046</v>
      </c>
      <c r="S99" s="673">
        <f t="shared" si="21"/>
        <v>1727066</v>
      </c>
      <c r="T99" s="242">
        <f t="shared" si="21"/>
        <v>2052736</v>
      </c>
      <c r="U99" s="242">
        <f t="shared" si="21"/>
        <v>1587309</v>
      </c>
    </row>
    <row r="100" spans="2:35" s="66" customFormat="1" ht="12.75">
      <c r="B100" s="70"/>
      <c r="C100" s="70"/>
      <c r="D100" s="70"/>
      <c r="E100" s="70"/>
      <c r="F100" s="70"/>
      <c r="G100" s="70"/>
      <c r="H100" s="79">
        <v>311</v>
      </c>
      <c r="I100" s="80" t="s">
        <v>438</v>
      </c>
      <c r="J100" s="81"/>
      <c r="K100" s="83">
        <v>1097271</v>
      </c>
      <c r="L100" s="83">
        <f>'Posebni dio'!N105+'Posebni dio'!N134+'Posebni dio'!N383+'Posebni dio'!N633+'Posebni dio'!N266</f>
        <v>962000</v>
      </c>
      <c r="M100" s="83">
        <f>'Posebni dio'!O105+'Posebni dio'!O134+'Posebni dio'!O383+'Posebni dio'!O633+'Posebni dio'!O266</f>
        <v>1178164</v>
      </c>
      <c r="N100" s="83">
        <f>'Posebni dio'!P105+'Posebni dio'!P134+'Posebni dio'!P383+'Posebni dio'!P633+'Posebni dio'!P266</f>
        <v>1124423</v>
      </c>
      <c r="O100" s="83">
        <f>'Posebni dio'!Q105+'Posebni dio'!Q134+'Posebni dio'!Q383+'Posebni dio'!Q633+'Posebni dio'!Q266</f>
        <v>1576212</v>
      </c>
      <c r="P100" s="242">
        <v>405000</v>
      </c>
      <c r="Q100" s="320">
        <f>'Posebni dio'!T105+'Posebni dio'!T134+'Posebni dio'!T383+'Posebni dio'!T633+'Posebni dio'!T266</f>
        <v>1981212</v>
      </c>
      <c r="R100" s="316">
        <f t="shared" si="20"/>
        <v>-539660</v>
      </c>
      <c r="S100" s="681">
        <v>1441552</v>
      </c>
      <c r="T100" s="242">
        <f>'Posebni dio'!X105+'Posebni dio'!X134+'Posebni dio'!X383+'Posebni dio'!X633+'Posebni dio'!X266</f>
        <v>1866336</v>
      </c>
      <c r="U100" s="242">
        <f>'Posebni dio'!Y105+'Posebni dio'!Y134+'Posebni dio'!Y383+'Posebni dio'!Y633+'Posebni dio'!Y266</f>
        <v>1400909</v>
      </c>
      <c r="V100" s="254"/>
      <c r="W100" s="254"/>
      <c r="X100" s="254"/>
      <c r="Y100" s="254"/>
      <c r="Z100" s="254"/>
      <c r="AA100" s="254"/>
      <c r="AB100" s="254"/>
      <c r="AC100" s="254"/>
      <c r="AD100" s="254"/>
      <c r="AE100" s="254"/>
      <c r="AF100" s="254"/>
      <c r="AG100" s="254"/>
      <c r="AH100" s="254"/>
      <c r="AI100" s="254"/>
    </row>
    <row r="101" spans="2:35" s="66" customFormat="1" ht="12.75">
      <c r="B101" s="70"/>
      <c r="C101" s="70"/>
      <c r="D101" s="70"/>
      <c r="E101" s="70"/>
      <c r="F101" s="70"/>
      <c r="G101" s="70"/>
      <c r="H101" s="79">
        <v>312</v>
      </c>
      <c r="I101" s="79" t="s">
        <v>3</v>
      </c>
      <c r="J101" s="79"/>
      <c r="K101" s="82">
        <v>33555</v>
      </c>
      <c r="L101" s="82">
        <f>'Posebni dio'!N108+'Posebni dio'!N138</f>
        <v>50000</v>
      </c>
      <c r="M101" s="82">
        <f>'Posebni dio'!O108+'Posebni dio'!O138</f>
        <v>52500</v>
      </c>
      <c r="N101" s="82">
        <f>'Posebni dio'!P108+'Posebni dio'!P138</f>
        <v>21618</v>
      </c>
      <c r="O101" s="82">
        <f>'Posebni dio'!Q108+'Posebni dio'!Q138</f>
        <v>50000</v>
      </c>
      <c r="P101" s="242">
        <v>0</v>
      </c>
      <c r="Q101" s="320">
        <f>'Posebni dio'!T108+'Posebni dio'!T138</f>
        <v>50000</v>
      </c>
      <c r="R101" s="316">
        <f t="shared" si="20"/>
        <v>19681</v>
      </c>
      <c r="S101" s="684">
        <v>69681</v>
      </c>
      <c r="T101" s="242">
        <f>'Posebni dio'!X108+'Posebni dio'!X138</f>
        <v>11000</v>
      </c>
      <c r="U101" s="242">
        <f>'Posebni dio'!Y108+'Posebni dio'!Y138</f>
        <v>11000</v>
      </c>
      <c r="V101" s="254"/>
      <c r="W101" s="254"/>
      <c r="X101" s="254"/>
      <c r="Y101" s="254"/>
      <c r="Z101" s="254"/>
      <c r="AA101" s="254"/>
      <c r="AB101" s="254"/>
      <c r="AC101" s="254"/>
      <c r="AD101" s="254"/>
      <c r="AE101" s="254"/>
      <c r="AF101" s="254"/>
      <c r="AG101" s="254"/>
      <c r="AH101" s="254"/>
      <c r="AI101" s="254"/>
    </row>
    <row r="102" spans="2:35" s="66" customFormat="1" ht="12.75">
      <c r="B102" s="70"/>
      <c r="C102" s="70"/>
      <c r="D102" s="70"/>
      <c r="E102" s="70"/>
      <c r="F102" s="70"/>
      <c r="G102" s="70"/>
      <c r="H102" s="79">
        <v>313</v>
      </c>
      <c r="I102" s="79" t="s">
        <v>4</v>
      </c>
      <c r="J102" s="79"/>
      <c r="K102" s="82">
        <v>190761</v>
      </c>
      <c r="L102" s="82">
        <f>'Posebni dio'!N110+'Posebni dio'!N145+'Posebni dio'!N386+'Posebni dio'!N635</f>
        <v>174900</v>
      </c>
      <c r="M102" s="82">
        <f>'Posebni dio'!O110+'Posebni dio'!O145+'Posebni dio'!O386+'Posebni dio'!O635</f>
        <v>192500</v>
      </c>
      <c r="N102" s="82">
        <f>'Posebni dio'!P110+'Posebni dio'!P145+'Posebni dio'!P386+'Posebni dio'!P635</f>
        <v>179616</v>
      </c>
      <c r="O102" s="82">
        <f>'Posebni dio'!Q110+'Posebni dio'!Q145+'Posebni dio'!Q386+'Posebni dio'!Q635</f>
        <v>227900</v>
      </c>
      <c r="P102" s="242">
        <v>0</v>
      </c>
      <c r="Q102" s="320">
        <f>'Posebni dio'!T110+'Posebni dio'!T145+'Posebni dio'!T386+'Posebni dio'!T635</f>
        <v>227900</v>
      </c>
      <c r="R102" s="316">
        <f t="shared" si="20"/>
        <v>-12067</v>
      </c>
      <c r="S102" s="681">
        <v>215833</v>
      </c>
      <c r="T102" s="242">
        <f>'Posebni dio'!X110+'Posebni dio'!X145+'Posebni dio'!X386+'Posebni dio'!X635</f>
        <v>175400</v>
      </c>
      <c r="U102" s="242">
        <f>'Posebni dio'!Y110+'Posebni dio'!Y145+'Posebni dio'!Y386+'Posebni dio'!Y635</f>
        <v>175400</v>
      </c>
      <c r="V102" s="254"/>
      <c r="W102" s="254"/>
      <c r="X102" s="254"/>
      <c r="Y102" s="254"/>
      <c r="Z102" s="254"/>
      <c r="AA102" s="254"/>
      <c r="AB102" s="254"/>
      <c r="AC102" s="254"/>
      <c r="AD102" s="254"/>
      <c r="AE102" s="254"/>
      <c r="AF102" s="254"/>
      <c r="AG102" s="254"/>
      <c r="AH102" s="254"/>
      <c r="AI102" s="254"/>
    </row>
    <row r="103" spans="2:21" s="164" customFormat="1" ht="12.75">
      <c r="B103" s="239"/>
      <c r="C103" s="239"/>
      <c r="D103" s="239"/>
      <c r="E103" s="239"/>
      <c r="F103" s="239"/>
      <c r="G103" s="239"/>
      <c r="H103" s="240">
        <v>32</v>
      </c>
      <c r="I103" s="240" t="s">
        <v>5</v>
      </c>
      <c r="J103" s="240"/>
      <c r="K103" s="241">
        <f aca="true" t="shared" si="22" ref="K103:U103">K104+K105+K106+K107+K108</f>
        <v>2763761</v>
      </c>
      <c r="L103" s="241">
        <f t="shared" si="22"/>
        <v>3346000</v>
      </c>
      <c r="M103" s="241">
        <f>M104+M105+M106+M107+M108</f>
        <v>4214949.02</v>
      </c>
      <c r="N103" s="241">
        <f>N104+N105+N106+N107+N108</f>
        <v>4059165</v>
      </c>
      <c r="O103" s="241">
        <f t="shared" si="22"/>
        <v>4320708</v>
      </c>
      <c r="P103" s="241">
        <v>394734</v>
      </c>
      <c r="Q103" s="306">
        <f t="shared" si="22"/>
        <v>4716289</v>
      </c>
      <c r="R103" s="316">
        <f t="shared" si="20"/>
        <v>-334582</v>
      </c>
      <c r="S103" s="673">
        <f>S104+S105+S106+S107+S108</f>
        <v>4381707</v>
      </c>
      <c r="T103" s="242">
        <f t="shared" si="22"/>
        <v>3287367</v>
      </c>
      <c r="U103" s="242">
        <f t="shared" si="22"/>
        <v>3172500</v>
      </c>
    </row>
    <row r="104" spans="2:35" s="66" customFormat="1" ht="12.75">
      <c r="B104" s="70"/>
      <c r="C104" s="70"/>
      <c r="D104" s="70"/>
      <c r="E104" s="70"/>
      <c r="F104" s="70"/>
      <c r="G104" s="70"/>
      <c r="H104" s="79">
        <v>321</v>
      </c>
      <c r="I104" s="79" t="s">
        <v>6</v>
      </c>
      <c r="J104" s="79"/>
      <c r="K104" s="82">
        <v>102140</v>
      </c>
      <c r="L104" s="82">
        <f>'Posebni dio'!N114+'Posebni dio'!N150+'Posebni dio'!N390+'Posebni dio'!N639</f>
        <v>107100</v>
      </c>
      <c r="M104" s="82">
        <f>'Posebni dio'!O114+'Posebni dio'!O150+'Posebni dio'!O390+'Posebni dio'!O639</f>
        <v>123750</v>
      </c>
      <c r="N104" s="82">
        <f>'Posebni dio'!P114+'Posebni dio'!P150+'Posebni dio'!P390+'Posebni dio'!P639</f>
        <v>101869</v>
      </c>
      <c r="O104" s="82">
        <f>'Posebni dio'!Q114+'Posebni dio'!Q150+'Posebni dio'!Q390+'Posebni dio'!Q639</f>
        <v>132100</v>
      </c>
      <c r="P104" s="242">
        <v>16800</v>
      </c>
      <c r="Q104" s="320">
        <f>'Posebni dio'!T114+'Posebni dio'!T150+'Posebni dio'!T390+'Posebni dio'!T639</f>
        <v>148900</v>
      </c>
      <c r="R104" s="316">
        <f t="shared" si="20"/>
        <v>-14254</v>
      </c>
      <c r="S104" s="681">
        <f>'Posebni dio'!W114+'Posebni dio'!W150+'Posebni dio'!W390+'Posebni dio'!W639</f>
        <v>134646</v>
      </c>
      <c r="T104" s="242">
        <f>'Posebni dio'!X114+'Posebni dio'!X150+'Posebni dio'!X390+'Posebni dio'!X639</f>
        <v>123000</v>
      </c>
      <c r="U104" s="242">
        <f>'Posebni dio'!Y114+'Posebni dio'!Y150+'Posebni dio'!Y390+'Posebni dio'!Y639</f>
        <v>123000</v>
      </c>
      <c r="V104" s="254"/>
      <c r="W104" s="254"/>
      <c r="X104" s="254"/>
      <c r="Y104" s="254"/>
      <c r="Z104" s="254"/>
      <c r="AA104" s="254"/>
      <c r="AB104" s="254"/>
      <c r="AC104" s="254"/>
      <c r="AD104" s="254"/>
      <c r="AE104" s="254"/>
      <c r="AF104" s="254"/>
      <c r="AG104" s="254"/>
      <c r="AH104" s="254"/>
      <c r="AI104" s="254"/>
    </row>
    <row r="105" spans="2:35" s="66" customFormat="1" ht="12.75">
      <c r="B105" s="70"/>
      <c r="C105" s="70"/>
      <c r="D105" s="70"/>
      <c r="E105" s="70"/>
      <c r="F105" s="70"/>
      <c r="G105" s="70"/>
      <c r="H105" s="79">
        <v>322</v>
      </c>
      <c r="I105" s="79" t="s">
        <v>439</v>
      </c>
      <c r="J105" s="79"/>
      <c r="K105" s="82">
        <v>469722</v>
      </c>
      <c r="L105" s="82">
        <f>'Posebni dio'!N63+'Posebni dio'!N76+'Posebni dio'!N155+'Posebni dio'!N331+'Posebni dio'!N363+'Posebni dio'!N393+'Posebni dio'!N412+'Posebni dio'!N555+'Posebni dio'!N641</f>
        <v>447100</v>
      </c>
      <c r="M105" s="82">
        <f>'Posebni dio'!O63+'Posebni dio'!O76+'Posebni dio'!O155+'Posebni dio'!O331+'Posebni dio'!O363+'Posebni dio'!O393+'Posebni dio'!O412+'Posebni dio'!O555+'Posebni dio'!O641</f>
        <v>585300</v>
      </c>
      <c r="N105" s="82">
        <f>'Posebni dio'!P63+'Posebni dio'!P76+'Posebni dio'!P155+'Posebni dio'!P331+'Posebni dio'!P363+'Posebni dio'!P393+'Posebni dio'!P412+'Posebni dio'!P555+'Posebni dio'!P641</f>
        <v>577894</v>
      </c>
      <c r="O105" s="82">
        <f>'Posebni dio'!Q63+'Posebni dio'!Q76+'Posebni dio'!Q155+'Posebni dio'!Q331+'Posebni dio'!Q363+'Posebni dio'!Q393+'Posebni dio'!Q412+'Posebni dio'!Q555+'Posebni dio'!Q641</f>
        <v>641000</v>
      </c>
      <c r="P105" s="242">
        <v>22066</v>
      </c>
      <c r="Q105" s="320">
        <f>'Posebni dio'!T63+'Posebni dio'!T76+'Posebni dio'!T155+'Posebni dio'!T331+'Posebni dio'!T363+'Posebni dio'!T393+'Posebni dio'!T412+'Posebni dio'!T555+'Posebni dio'!T641</f>
        <v>618934</v>
      </c>
      <c r="R105" s="316">
        <f t="shared" si="20"/>
        <v>-56648</v>
      </c>
      <c r="S105" s="681">
        <f>'Posebni dio'!W63+'Posebni dio'!W76+'Posebni dio'!W155+'Posebni dio'!W331+'Posebni dio'!W363+'Posebni dio'!W393+'Posebni dio'!W412+'Posebni dio'!W555+'Posebni dio'!W641</f>
        <v>562286</v>
      </c>
      <c r="T105" s="242">
        <f>'Posebni dio'!X63+'Posebni dio'!X76+'Posebni dio'!X155+'Posebni dio'!X331+'Posebni dio'!X363+'Posebni dio'!X393+'Posebni dio'!X412+'Posebni dio'!X555+'Posebni dio'!X641</f>
        <v>581000</v>
      </c>
      <c r="U105" s="242">
        <f>'Posebni dio'!Y63+'Posebni dio'!Y76+'Posebni dio'!Y155+'Posebni dio'!Y331+'Posebni dio'!Y363+'Posebni dio'!Y393+'Posebni dio'!Y412+'Posebni dio'!Y555+'Posebni dio'!Y641</f>
        <v>581000</v>
      </c>
      <c r="V105" s="254"/>
      <c r="W105" s="254"/>
      <c r="X105" s="254"/>
      <c r="Y105" s="254"/>
      <c r="Z105" s="254"/>
      <c r="AA105" s="254"/>
      <c r="AB105" s="254"/>
      <c r="AC105" s="254"/>
      <c r="AD105" s="254"/>
      <c r="AE105" s="254"/>
      <c r="AF105" s="254"/>
      <c r="AG105" s="254"/>
      <c r="AH105" s="254"/>
      <c r="AI105" s="254"/>
    </row>
    <row r="106" spans="2:35" s="66" customFormat="1" ht="12.75">
      <c r="B106" s="70"/>
      <c r="C106" s="70"/>
      <c r="D106" s="70"/>
      <c r="E106" s="70"/>
      <c r="F106" s="70"/>
      <c r="G106" s="70"/>
      <c r="H106" s="79">
        <v>323</v>
      </c>
      <c r="I106" s="79" t="s">
        <v>7</v>
      </c>
      <c r="J106" s="79"/>
      <c r="K106" s="83">
        <v>1826380</v>
      </c>
      <c r="L106" s="83">
        <f>'Posebni dio'!N21+'Posebni dio'!N45+'Posebni dio'!N79+'Posebni dio'!N160+'Posebni dio'!N213+'Posebni dio'!N333+'Posebni dio'!N350+'Posebni dio'!N365+'Posebni dio'!N398+'Posebni dio'!N414+'Posebni dio'!N430+'Posebni dio'!N439+'Posebni dio'!N467+'Posebni dio'!N527+'Posebni dio'!N557+'Posebni dio'!N599+'Posebni dio'!N645+'Posebni dio'!N664+'Posebni dio'!N343+'Posebni dio'!N269</f>
        <v>2160300</v>
      </c>
      <c r="M106" s="83">
        <f>'Posebni dio'!O21+'Posebni dio'!O45+'Posebni dio'!O79+'Posebni dio'!O160+'Posebni dio'!O213+'Posebni dio'!O333+'Posebni dio'!O350+'Posebni dio'!O365+'Posebni dio'!O398+'Posebni dio'!O414+'Posebni dio'!O430+'Posebni dio'!O439+'Posebni dio'!O467+'Posebni dio'!O527+'Posebni dio'!O557+'Posebni dio'!O599+'Posebni dio'!O645+'Posebni dio'!O664+'Posebni dio'!O343+'Posebni dio'!O269</f>
        <v>3072214.02</v>
      </c>
      <c r="N106" s="83">
        <f>'Posebni dio'!P21+'Posebni dio'!P45+'Posebni dio'!P79+'Posebni dio'!P160+'Posebni dio'!P213+'Posebni dio'!P333+'Posebni dio'!P350+'Posebni dio'!P365+'Posebni dio'!P398+'Posebni dio'!P414+'Posebni dio'!P430+'Posebni dio'!P439+'Posebni dio'!P467+'Posebni dio'!P527+'Posebni dio'!P557+'Posebni dio'!P599+'Posebni dio'!P645+'Posebni dio'!P664+'Posebni dio'!P343+'Posebni dio'!P269</f>
        <v>2951158</v>
      </c>
      <c r="O106" s="83">
        <f>'Posebni dio'!Q21+'Posebni dio'!Q78+'Posebni dio'!Q160+'Posebni dio'!Q213+'Posebni dio'!Q269+'Posebni dio'!Q285+'Posebni dio'!Q333+'Posebni dio'!Q350+'Posebni dio'!Q365+'Posebni dio'!Q398+'Posebni dio'!Q414+'Posebni dio'!Q430+'Posebni dio'!Q439+'Posebni dio'!Q467+'Posebni dio'!Q527+'Posebni dio'!Q599+'Posebni dio'!Q645+'Posebni dio'!Q664</f>
        <v>2964108</v>
      </c>
      <c r="P106" s="242">
        <v>396000</v>
      </c>
      <c r="Q106" s="320">
        <f>'Posebni dio'!T21+'Posebni dio'!T78+'Posebni dio'!T160+'Posebni dio'!T213+'Posebni dio'!T269+'Posebni dio'!T285+'Posebni dio'!T333+'Posebni dio'!T350+'Posebni dio'!T365+'Posebni dio'!T398+'Posebni dio'!T414+'Posebni dio'!T430+'Posebni dio'!T439+'Posebni dio'!T467+'Posebni dio'!T527+'Posebni dio'!T599+'Posebni dio'!T645+'Posebni dio'!T664</f>
        <v>3360955</v>
      </c>
      <c r="R106" s="316">
        <f t="shared" si="20"/>
        <v>-6691</v>
      </c>
      <c r="S106" s="681">
        <v>3354264</v>
      </c>
      <c r="T106" s="242">
        <f>'Posebni dio'!X21+'Posebni dio'!X78+'Posebni dio'!X160+'Posebni dio'!X213+'Posebni dio'!X269+'Posebni dio'!X285+'Posebni dio'!X333+'Posebni dio'!X350+'Posebni dio'!X365+'Posebni dio'!X398+'Posebni dio'!X414+'Posebni dio'!X430+'Posebni dio'!X439+'Posebni dio'!X467+'Posebni dio'!X527+'Posebni dio'!X599+'Posebni dio'!X645+'Posebni dio'!X664</f>
        <v>2156367</v>
      </c>
      <c r="U106" s="242">
        <f>'Posebni dio'!Y21+'Posebni dio'!Y78+'Posebni dio'!Y160+'Posebni dio'!Y213+'Posebni dio'!Y269+'Posebni dio'!Y285+'Posebni dio'!Y333+'Posebni dio'!Y350+'Posebni dio'!Y365+'Posebni dio'!Y398+'Posebni dio'!Y414+'Posebni dio'!Y430+'Posebni dio'!Y439+'Posebni dio'!Y467+'Posebni dio'!Y527+'Posebni dio'!Y599+'Posebni dio'!Y645+'Posebni dio'!Y664</f>
        <v>2045500</v>
      </c>
      <c r="V106" s="254"/>
      <c r="W106" s="254"/>
      <c r="X106" s="254"/>
      <c r="Y106" s="254"/>
      <c r="Z106" s="254"/>
      <c r="AA106" s="254"/>
      <c r="AB106" s="254"/>
      <c r="AC106" s="254"/>
      <c r="AD106" s="254"/>
      <c r="AE106" s="254"/>
      <c r="AF106" s="254"/>
      <c r="AG106" s="254"/>
      <c r="AH106" s="254"/>
      <c r="AI106" s="254"/>
    </row>
    <row r="107" spans="2:21" s="254" customFormat="1" ht="12.75">
      <c r="B107" s="239"/>
      <c r="C107" s="239"/>
      <c r="D107" s="239"/>
      <c r="E107" s="239"/>
      <c r="F107" s="239"/>
      <c r="G107" s="239"/>
      <c r="H107" s="201">
        <v>324</v>
      </c>
      <c r="I107" s="201" t="s">
        <v>440</v>
      </c>
      <c r="J107" s="201"/>
      <c r="K107" s="242">
        <v>0</v>
      </c>
      <c r="L107" s="242">
        <f>'Posebni dio'!N182</f>
        <v>1000</v>
      </c>
      <c r="M107" s="242">
        <f>'Posebni dio'!O182</f>
        <v>1600</v>
      </c>
      <c r="N107" s="242">
        <f>'Posebni dio'!P182</f>
        <v>1989</v>
      </c>
      <c r="O107" s="242">
        <f>'Posebni dio'!Q182</f>
        <v>1000</v>
      </c>
      <c r="P107" s="242">
        <v>0</v>
      </c>
      <c r="Q107" s="320">
        <f>'Posebni dio'!T182</f>
        <v>1000</v>
      </c>
      <c r="R107" s="316">
        <f t="shared" si="20"/>
        <v>904</v>
      </c>
      <c r="S107" s="681">
        <f>'Posebni dio'!W182</f>
        <v>1904</v>
      </c>
      <c r="T107" s="242">
        <f>'Posebni dio'!X182</f>
        <v>6000</v>
      </c>
      <c r="U107" s="242">
        <f>'Posebni dio'!Y182</f>
        <v>6000</v>
      </c>
    </row>
    <row r="108" spans="2:21" s="254" customFormat="1" ht="12.75">
      <c r="B108" s="239"/>
      <c r="C108" s="239"/>
      <c r="D108" s="239"/>
      <c r="E108" s="239"/>
      <c r="F108" s="239"/>
      <c r="G108" s="239"/>
      <c r="H108" s="201">
        <v>329</v>
      </c>
      <c r="I108" s="201" t="s">
        <v>441</v>
      </c>
      <c r="J108" s="201"/>
      <c r="K108" s="242">
        <v>365519</v>
      </c>
      <c r="L108" s="242">
        <f>'Posebni dio'!N23+'Posebni dio'!N46+'Posebni dio'!N68+'Posebni dio'!N90+'Posebni dio'!N116+'Posebni dio'!N185</f>
        <v>630500</v>
      </c>
      <c r="M108" s="242">
        <f>'Posebni dio'!O23+'Posebni dio'!O46+'Posebni dio'!O68+'Posebni dio'!O90+'Posebni dio'!O116+'Posebni dio'!O185</f>
        <v>432085</v>
      </c>
      <c r="N108" s="242">
        <f>'Posebni dio'!P23+'Posebni dio'!P46+'Posebni dio'!P68+'Posebni dio'!P90+'Posebni dio'!P116+'Posebni dio'!P185</f>
        <v>426255</v>
      </c>
      <c r="O108" s="242">
        <f>'Posebni dio'!Q23+'Posebni dio'!Q46+'Posebni dio'!Q68+'Posebni dio'!Q90+'Posebni dio'!Q116+'Posebni dio'!Q185</f>
        <v>582500</v>
      </c>
      <c r="P108" s="242">
        <v>4000</v>
      </c>
      <c r="Q108" s="320">
        <f>'Posebni dio'!T23+'Posebni dio'!T46+'Posebni dio'!T68+'Posebni dio'!T90+'Posebni dio'!T116+'Posebni dio'!T185+'Posebni dio'!T190</f>
        <v>586500</v>
      </c>
      <c r="R108" s="316">
        <f t="shared" si="20"/>
        <v>-257893</v>
      </c>
      <c r="S108" s="681">
        <v>328607</v>
      </c>
      <c r="T108" s="242">
        <f>'Posebni dio'!X23+'Posebni dio'!X46+'Posebni dio'!X68+'Posebni dio'!X90+'Posebni dio'!X116+'Posebni dio'!X185+'Posebni dio'!X190</f>
        <v>421000</v>
      </c>
      <c r="U108" s="242">
        <f>'Posebni dio'!Y23+'Posebni dio'!Y46+'Posebni dio'!Y68+'Posebni dio'!Y90+'Posebni dio'!Y116+'Posebni dio'!Y185</f>
        <v>417000</v>
      </c>
    </row>
    <row r="109" spans="2:21" s="164" customFormat="1" ht="12.75">
      <c r="B109" s="239"/>
      <c r="C109" s="239"/>
      <c r="D109" s="239"/>
      <c r="E109" s="239"/>
      <c r="F109" s="239"/>
      <c r="G109" s="239"/>
      <c r="H109" s="240">
        <v>34</v>
      </c>
      <c r="I109" s="240" t="s">
        <v>8</v>
      </c>
      <c r="J109" s="240"/>
      <c r="K109" s="241">
        <f aca="true" t="shared" si="23" ref="K109:U109">K110+K111</f>
        <v>123678</v>
      </c>
      <c r="L109" s="241">
        <f t="shared" si="23"/>
        <v>126000</v>
      </c>
      <c r="M109" s="241">
        <f>M110+M111</f>
        <v>193000</v>
      </c>
      <c r="N109" s="241">
        <f>N110+N111</f>
        <v>179507</v>
      </c>
      <c r="O109" s="241">
        <f t="shared" si="23"/>
        <v>135000</v>
      </c>
      <c r="P109" s="241">
        <f t="shared" si="23"/>
        <v>0</v>
      </c>
      <c r="Q109" s="306">
        <f t="shared" si="23"/>
        <v>135000</v>
      </c>
      <c r="R109" s="316">
        <f t="shared" si="20"/>
        <v>-60954</v>
      </c>
      <c r="S109" s="673">
        <f>S111</f>
        <v>74046</v>
      </c>
      <c r="T109" s="242">
        <f t="shared" si="23"/>
        <v>126000</v>
      </c>
      <c r="U109" s="242">
        <f t="shared" si="23"/>
        <v>126000</v>
      </c>
    </row>
    <row r="110" spans="2:21" s="164" customFormat="1" ht="12.75" hidden="1">
      <c r="B110" s="239"/>
      <c r="C110" s="239"/>
      <c r="D110" s="239"/>
      <c r="E110" s="239"/>
      <c r="F110" s="239"/>
      <c r="G110" s="239"/>
      <c r="H110" s="201">
        <v>342</v>
      </c>
      <c r="I110" s="201" t="s">
        <v>442</v>
      </c>
      <c r="J110" s="201"/>
      <c r="K110" s="242"/>
      <c r="L110" s="242"/>
      <c r="M110" s="242"/>
      <c r="N110" s="242"/>
      <c r="O110" s="241"/>
      <c r="P110" s="241"/>
      <c r="Q110" s="306"/>
      <c r="R110" s="315"/>
      <c r="S110" s="673"/>
      <c r="T110" s="242"/>
      <c r="U110" s="242"/>
    </row>
    <row r="111" spans="2:21" s="254" customFormat="1" ht="12.75">
      <c r="B111" s="239"/>
      <c r="C111" s="239"/>
      <c r="D111" s="239"/>
      <c r="E111" s="239"/>
      <c r="F111" s="239"/>
      <c r="G111" s="239"/>
      <c r="H111" s="201">
        <v>343</v>
      </c>
      <c r="I111" s="201" t="s">
        <v>9</v>
      </c>
      <c r="J111" s="201"/>
      <c r="K111" s="242">
        <v>123678</v>
      </c>
      <c r="L111" s="242">
        <f>'Posebni dio'!N192</f>
        <v>126000</v>
      </c>
      <c r="M111" s="242">
        <f>'Posebni dio'!O192</f>
        <v>193000</v>
      </c>
      <c r="N111" s="242">
        <f>'Posebni dio'!P192</f>
        <v>179507</v>
      </c>
      <c r="O111" s="242">
        <f>'Posebni dio'!Q192</f>
        <v>135000</v>
      </c>
      <c r="P111" s="242">
        <v>0</v>
      </c>
      <c r="Q111" s="320">
        <f>'Posebni dio'!T192</f>
        <v>135000</v>
      </c>
      <c r="R111" s="316">
        <f>S111-Q111</f>
        <v>-60954</v>
      </c>
      <c r="S111" s="681">
        <v>74046</v>
      </c>
      <c r="T111" s="242">
        <f>'Posebni dio'!X192</f>
        <v>126000</v>
      </c>
      <c r="U111" s="242">
        <f>'Posebni dio'!Y192</f>
        <v>126000</v>
      </c>
    </row>
    <row r="112" spans="2:21" s="164" customFormat="1" ht="12.75" hidden="1">
      <c r="B112" s="239"/>
      <c r="C112" s="239"/>
      <c r="D112" s="239"/>
      <c r="E112" s="239"/>
      <c r="F112" s="239"/>
      <c r="G112" s="239"/>
      <c r="H112" s="240">
        <v>35</v>
      </c>
      <c r="I112" s="250" t="s">
        <v>10</v>
      </c>
      <c r="J112" s="251"/>
      <c r="K112" s="241" t="e">
        <f>K113</f>
        <v>#REF!</v>
      </c>
      <c r="L112" s="241">
        <f>L113</f>
        <v>0</v>
      </c>
      <c r="M112" s="241">
        <f>M113</f>
        <v>0</v>
      </c>
      <c r="N112" s="241">
        <f>N113</f>
        <v>0</v>
      </c>
      <c r="O112" s="241">
        <f>O113</f>
        <v>0</v>
      </c>
      <c r="P112" s="241"/>
      <c r="Q112" s="306"/>
      <c r="R112" s="315"/>
      <c r="S112" s="673"/>
      <c r="T112" s="242">
        <f>T113</f>
        <v>0</v>
      </c>
      <c r="U112" s="242">
        <f>U113</f>
        <v>0</v>
      </c>
    </row>
    <row r="113" spans="2:21" s="164" customFormat="1" ht="12.75" customHeight="1" hidden="1">
      <c r="B113" s="239"/>
      <c r="C113" s="239"/>
      <c r="D113" s="239"/>
      <c r="E113" s="239"/>
      <c r="F113" s="239"/>
      <c r="G113" s="239"/>
      <c r="H113" s="201">
        <v>352</v>
      </c>
      <c r="I113" s="723" t="s">
        <v>443</v>
      </c>
      <c r="J113" s="724"/>
      <c r="K113" s="242" t="e">
        <f>'Posebni dio'!#REF!</f>
        <v>#REF!</v>
      </c>
      <c r="L113" s="242">
        <f>'Posebni dio'!N244</f>
        <v>0</v>
      </c>
      <c r="M113" s="242">
        <f>'Posebni dio'!O244</f>
        <v>0</v>
      </c>
      <c r="N113" s="242">
        <f>'Posebni dio'!P244</f>
        <v>0</v>
      </c>
      <c r="O113" s="241">
        <f>'Posebni dio'!Q244</f>
        <v>0</v>
      </c>
      <c r="P113" s="241"/>
      <c r="Q113" s="306"/>
      <c r="R113" s="315"/>
      <c r="S113" s="673"/>
      <c r="T113" s="242">
        <f>'Posebni dio'!X244</f>
        <v>0</v>
      </c>
      <c r="U113" s="242">
        <f>'Posebni dio'!Y244</f>
        <v>0</v>
      </c>
    </row>
    <row r="114" spans="2:21" s="164" customFormat="1" ht="12.75" customHeight="1">
      <c r="B114" s="239"/>
      <c r="C114" s="239"/>
      <c r="D114" s="239"/>
      <c r="E114" s="239"/>
      <c r="F114" s="239"/>
      <c r="G114" s="239"/>
      <c r="H114" s="240">
        <v>36</v>
      </c>
      <c r="I114" s="240" t="s">
        <v>444</v>
      </c>
      <c r="J114" s="240"/>
      <c r="K114" s="241">
        <f aca="true" t="shared" si="24" ref="K114:U114">K115</f>
        <v>46500</v>
      </c>
      <c r="L114" s="241">
        <f t="shared" si="24"/>
        <v>0</v>
      </c>
      <c r="M114" s="241">
        <f t="shared" si="24"/>
        <v>0</v>
      </c>
      <c r="N114" s="241">
        <f t="shared" si="24"/>
        <v>0</v>
      </c>
      <c r="O114" s="241">
        <f t="shared" si="24"/>
        <v>0</v>
      </c>
      <c r="P114" s="241">
        <f t="shared" si="24"/>
        <v>0</v>
      </c>
      <c r="Q114" s="306">
        <f t="shared" si="24"/>
        <v>0</v>
      </c>
      <c r="R114" s="315">
        <v>0</v>
      </c>
      <c r="S114" s="673">
        <f t="shared" si="24"/>
        <v>0</v>
      </c>
      <c r="T114" s="242">
        <f t="shared" si="24"/>
        <v>0</v>
      </c>
      <c r="U114" s="242">
        <f t="shared" si="24"/>
        <v>0</v>
      </c>
    </row>
    <row r="115" spans="2:21" s="254" customFormat="1" ht="12.75">
      <c r="B115" s="239"/>
      <c r="C115" s="239"/>
      <c r="D115" s="239"/>
      <c r="E115" s="239"/>
      <c r="F115" s="239"/>
      <c r="G115" s="239"/>
      <c r="H115" s="201">
        <v>366</v>
      </c>
      <c r="I115" s="201" t="s">
        <v>445</v>
      </c>
      <c r="J115" s="201"/>
      <c r="K115" s="242">
        <v>46500</v>
      </c>
      <c r="L115" s="242">
        <f>'Posebni dio'!N315</f>
        <v>0</v>
      </c>
      <c r="M115" s="242">
        <f>'Posebni dio'!O315</f>
        <v>0</v>
      </c>
      <c r="N115" s="242">
        <f>'Posebni dio'!P315</f>
        <v>0</v>
      </c>
      <c r="O115" s="242">
        <f>'Posebni dio'!Q315</f>
        <v>0</v>
      </c>
      <c r="P115" s="242">
        <v>0</v>
      </c>
      <c r="Q115" s="320">
        <f>'Posebni dio'!T315</f>
        <v>0</v>
      </c>
      <c r="R115" s="316">
        <v>0</v>
      </c>
      <c r="S115" s="681">
        <f>'Posebni dio'!W315</f>
        <v>0</v>
      </c>
      <c r="T115" s="242">
        <f>'Posebni dio'!X315</f>
        <v>0</v>
      </c>
      <c r="U115" s="242">
        <f>'Posebni dio'!Y315</f>
        <v>0</v>
      </c>
    </row>
    <row r="116" spans="2:21" s="164" customFormat="1" ht="12.75">
      <c r="B116" s="239"/>
      <c r="C116" s="239"/>
      <c r="D116" s="239"/>
      <c r="E116" s="239"/>
      <c r="F116" s="239"/>
      <c r="G116" s="239"/>
      <c r="H116" s="240">
        <v>37</v>
      </c>
      <c r="I116" s="240" t="s">
        <v>446</v>
      </c>
      <c r="J116" s="240"/>
      <c r="K116" s="241">
        <f aca="true" t="shared" si="25" ref="K116:U116">K117</f>
        <v>695991</v>
      </c>
      <c r="L116" s="241">
        <f t="shared" si="25"/>
        <v>695000</v>
      </c>
      <c r="M116" s="241">
        <f t="shared" si="25"/>
        <v>695000</v>
      </c>
      <c r="N116" s="241">
        <f t="shared" si="25"/>
        <v>681243</v>
      </c>
      <c r="O116" s="241">
        <f t="shared" si="25"/>
        <v>840000</v>
      </c>
      <c r="P116" s="241">
        <f t="shared" si="25"/>
        <v>40000</v>
      </c>
      <c r="Q116" s="306">
        <f t="shared" si="25"/>
        <v>880000</v>
      </c>
      <c r="R116" s="315">
        <f>S116-Q116</f>
        <v>-105000</v>
      </c>
      <c r="S116" s="673">
        <f t="shared" si="25"/>
        <v>775000</v>
      </c>
      <c r="T116" s="242">
        <f t="shared" si="25"/>
        <v>945000</v>
      </c>
      <c r="U116" s="242">
        <f t="shared" si="25"/>
        <v>870000</v>
      </c>
    </row>
    <row r="117" spans="2:21" s="254" customFormat="1" ht="12.75">
      <c r="B117" s="239"/>
      <c r="C117" s="239"/>
      <c r="D117" s="239"/>
      <c r="E117" s="239"/>
      <c r="F117" s="239"/>
      <c r="G117" s="239"/>
      <c r="H117" s="201">
        <v>372</v>
      </c>
      <c r="I117" s="201" t="s">
        <v>447</v>
      </c>
      <c r="J117" s="201"/>
      <c r="K117" s="242">
        <v>695991</v>
      </c>
      <c r="L117" s="242">
        <f>'Posebni dio'!N570+'Posebni dio'!N580+'Posebni dio'!N618+'Posebni dio'!N626+'Posebni dio'!N318</f>
        <v>695000</v>
      </c>
      <c r="M117" s="242">
        <f>'Posebni dio'!O570+'Posebni dio'!O580+'Posebni dio'!O618+'Posebni dio'!O626+'Posebni dio'!O318</f>
        <v>695000</v>
      </c>
      <c r="N117" s="242">
        <f>'Posebni dio'!P570+'Posebni dio'!P580+'Posebni dio'!P618+'Posebni dio'!P626+'Posebni dio'!P318</f>
        <v>681243</v>
      </c>
      <c r="O117" s="242">
        <f>'Posebni dio'!Q570+'Posebni dio'!Q580+'Posebni dio'!Q618+'Posebni dio'!Q626+'Posebni dio'!Q318</f>
        <v>840000</v>
      </c>
      <c r="P117" s="242">
        <v>40000</v>
      </c>
      <c r="Q117" s="320">
        <f>'Posebni dio'!T570+'Posebni dio'!T580+'Posebni dio'!T618+'Posebni dio'!T626+'Posebni dio'!T318</f>
        <v>880000</v>
      </c>
      <c r="R117" s="316">
        <f>S117-Q117</f>
        <v>-105000</v>
      </c>
      <c r="S117" s="681">
        <f>'Posebni dio'!W570+'Posebni dio'!W580+'Posebni dio'!W618+'Posebni dio'!W626+'Posebni dio'!W318</f>
        <v>775000</v>
      </c>
      <c r="T117" s="242">
        <f>'Posebni dio'!X570+'Posebni dio'!X580+'Posebni dio'!X618+'Posebni dio'!X626+'Posebni dio'!X318</f>
        <v>945000</v>
      </c>
      <c r="U117" s="242">
        <f>'Posebni dio'!Y570+'Posebni dio'!Y580+'Posebni dio'!Y618+'Posebni dio'!Y626+'Posebni dio'!Y318</f>
        <v>870000</v>
      </c>
    </row>
    <row r="118" spans="2:21" s="164" customFormat="1" ht="12.75">
      <c r="B118" s="239"/>
      <c r="C118" s="239"/>
      <c r="D118" s="239"/>
      <c r="E118" s="239"/>
      <c r="F118" s="239"/>
      <c r="G118" s="239"/>
      <c r="H118" s="240">
        <v>38</v>
      </c>
      <c r="I118" s="240" t="s">
        <v>11</v>
      </c>
      <c r="J118" s="240"/>
      <c r="K118" s="241">
        <f aca="true" t="shared" si="26" ref="K118:U118">K119+K120+K121+K122+K123</f>
        <v>615743</v>
      </c>
      <c r="L118" s="241">
        <f t="shared" si="26"/>
        <v>641000</v>
      </c>
      <c r="M118" s="241">
        <f t="shared" si="26"/>
        <v>679767</v>
      </c>
      <c r="N118" s="241">
        <f>N119+N120+N121+N122+N123</f>
        <v>619334</v>
      </c>
      <c r="O118" s="241">
        <f t="shared" si="26"/>
        <v>716645</v>
      </c>
      <c r="P118" s="241">
        <f t="shared" si="26"/>
        <v>252847</v>
      </c>
      <c r="Q118" s="306">
        <f t="shared" si="26"/>
        <v>968645</v>
      </c>
      <c r="R118" s="315">
        <f>S118-Q118</f>
        <v>-322980</v>
      </c>
      <c r="S118" s="673">
        <f t="shared" si="26"/>
        <v>645665</v>
      </c>
      <c r="T118" s="242">
        <f t="shared" si="26"/>
        <v>848200</v>
      </c>
      <c r="U118" s="242">
        <f t="shared" si="26"/>
        <v>734177</v>
      </c>
    </row>
    <row r="119" spans="2:21" s="254" customFormat="1" ht="13.5" customHeight="1">
      <c r="B119" s="239"/>
      <c r="C119" s="239"/>
      <c r="D119" s="239"/>
      <c r="E119" s="239"/>
      <c r="F119" s="239"/>
      <c r="G119" s="239"/>
      <c r="H119" s="201">
        <v>381</v>
      </c>
      <c r="I119" s="201" t="s">
        <v>12</v>
      </c>
      <c r="J119" s="201"/>
      <c r="K119" s="242">
        <v>613243</v>
      </c>
      <c r="L119" s="242">
        <f>'Posebni dio'!N34+'Posebni dio'!N53+'Posebni dio'!N93+'Posebni dio'!N120+'Posebni dio'!N196+'Posebni dio'!N247+'Posebni dio'!N321+'Posebni dio'!N337+'Posebni dio'!N560+'Posebni dio'!N588+'Posebni dio'!N602+'Posebni dio'!N610+'Posebni dio'!N650</f>
        <v>636000</v>
      </c>
      <c r="M119" s="242">
        <f>'Posebni dio'!O34+'Posebni dio'!O53+'Posebni dio'!O93+'Posebni dio'!O120+'Posebni dio'!O196+'Posebni dio'!O247+'Posebni dio'!O321+'Posebni dio'!O337+'Posebni dio'!O560+'Posebni dio'!O588+'Posebni dio'!O602+'Posebni dio'!O610+'Posebni dio'!O650</f>
        <v>674767</v>
      </c>
      <c r="N119" s="242">
        <f>'Posebni dio'!P34+'Posebni dio'!P53+'Posebni dio'!P93+'Posebni dio'!P120+'Posebni dio'!P196+'Posebni dio'!P247+'Posebni dio'!P321+'Posebni dio'!P337+'Posebni dio'!P560+'Posebni dio'!P588+'Posebni dio'!P602+'Posebni dio'!P610+'Posebni dio'!P650</f>
        <v>618232</v>
      </c>
      <c r="O119" s="242">
        <f>'Posebni dio'!Q34+'Posebni dio'!Q53+'Posebni dio'!Q93+'Posebni dio'!Q120+'Posebni dio'!Q196+'Posebni dio'!Q247+'Posebni dio'!Q321+'Posebni dio'!Q337+'Posebni dio'!Q560+'Posebni dio'!Q588+'Posebni dio'!Q602+'Posebni dio'!Q610+'Posebni dio'!Q650</f>
        <v>711645</v>
      </c>
      <c r="P119" s="242">
        <v>252847</v>
      </c>
      <c r="Q119" s="320">
        <f>'Posebni dio'!T34+'Posebni dio'!T53+'Posebni dio'!T93+'Posebni dio'!T120+'Posebni dio'!T196+'Posebni dio'!T247+'Posebni dio'!T321+'Posebni dio'!T337+'Posebni dio'!T560+'Posebni dio'!T588+'Posebni dio'!T602+'Posebni dio'!T610+'Posebni dio'!T650</f>
        <v>963645</v>
      </c>
      <c r="R119" s="316">
        <f>S119-Q119</f>
        <v>-322284</v>
      </c>
      <c r="S119" s="681">
        <f>'Posebni dio'!W34+'Posebni dio'!W53+'Posebni dio'!W93+'Posebni dio'!W120+'Posebni dio'!W196+'Posebni dio'!W247+'Posebni dio'!W321+'Posebni dio'!W337+'Posebni dio'!W560+'Posebni dio'!W588+'Posebni dio'!W602+'Posebni dio'!W610+'Posebni dio'!W650</f>
        <v>641361</v>
      </c>
      <c r="T119" s="242">
        <f>'Posebni dio'!X34+'Posebni dio'!X53+'Posebni dio'!X93+'Posebni dio'!X120+'Posebni dio'!X196+'Posebni dio'!X247+'Posebni dio'!X321+'Posebni dio'!X337+'Posebni dio'!X560+'Posebni dio'!X588+'Posebni dio'!X602+'Posebni dio'!X610+'Posebni dio'!X650</f>
        <v>843200</v>
      </c>
      <c r="U119" s="242">
        <f>'Posebni dio'!Y34+'Posebni dio'!Y53+'Posebni dio'!Y93+'Posebni dio'!Y120+'Posebni dio'!Y196+'Posebni dio'!Y247+'Posebni dio'!Y321+'Posebni dio'!Y337+'Posebni dio'!Y560+'Posebni dio'!Y588+'Posebni dio'!Y602+'Posebni dio'!Y610+'Posebni dio'!Y650</f>
        <v>729177</v>
      </c>
    </row>
    <row r="120" spans="2:35" s="66" customFormat="1" ht="12" customHeight="1" hidden="1">
      <c r="B120" s="70"/>
      <c r="C120" s="70"/>
      <c r="D120" s="70"/>
      <c r="E120" s="70"/>
      <c r="F120" s="70"/>
      <c r="G120" s="70"/>
      <c r="H120" s="79">
        <v>382</v>
      </c>
      <c r="I120" s="79" t="s">
        <v>448</v>
      </c>
      <c r="J120" s="79"/>
      <c r="K120" s="82"/>
      <c r="L120" s="82"/>
      <c r="M120" s="82"/>
      <c r="N120" s="82"/>
      <c r="O120" s="83"/>
      <c r="P120" s="242"/>
      <c r="Q120" s="320"/>
      <c r="R120" s="316"/>
      <c r="S120" s="681"/>
      <c r="T120" s="242"/>
      <c r="U120" s="242"/>
      <c r="V120" s="254"/>
      <c r="W120" s="254"/>
      <c r="X120" s="254"/>
      <c r="Y120" s="254"/>
      <c r="Z120" s="254"/>
      <c r="AA120" s="254"/>
      <c r="AB120" s="254"/>
      <c r="AC120" s="254"/>
      <c r="AD120" s="254"/>
      <c r="AE120" s="254"/>
      <c r="AF120" s="254"/>
      <c r="AG120" s="254"/>
      <c r="AH120" s="254"/>
      <c r="AI120" s="254"/>
    </row>
    <row r="121" spans="2:35" s="66" customFormat="1" ht="12.75">
      <c r="B121" s="70"/>
      <c r="C121" s="70"/>
      <c r="D121" s="70"/>
      <c r="E121" s="70"/>
      <c r="F121" s="70"/>
      <c r="G121" s="70"/>
      <c r="H121" s="79">
        <v>383</v>
      </c>
      <c r="I121" s="79" t="s">
        <v>449</v>
      </c>
      <c r="J121" s="79"/>
      <c r="K121" s="82">
        <v>2500</v>
      </c>
      <c r="L121" s="82">
        <f>'Posebni dio'!N220</f>
        <v>5000</v>
      </c>
      <c r="M121" s="82">
        <v>5000</v>
      </c>
      <c r="N121" s="82">
        <v>1102</v>
      </c>
      <c r="O121" s="82">
        <f>'Posebni dio'!Q220</f>
        <v>5000</v>
      </c>
      <c r="P121" s="242">
        <v>0</v>
      </c>
      <c r="Q121" s="320">
        <f>'Posebni dio'!T220</f>
        <v>5000</v>
      </c>
      <c r="R121" s="316">
        <f>S121-Q121</f>
        <v>-696</v>
      </c>
      <c r="S121" s="681">
        <f>'Posebni dio'!V220</f>
        <v>4304</v>
      </c>
      <c r="T121" s="242">
        <f>'Posebni dio'!X220</f>
        <v>5000</v>
      </c>
      <c r="U121" s="242">
        <f>'Posebni dio'!Y220</f>
        <v>5000</v>
      </c>
      <c r="V121" s="254"/>
      <c r="W121" s="254"/>
      <c r="X121" s="254"/>
      <c r="Y121" s="254"/>
      <c r="Z121" s="254"/>
      <c r="AA121" s="254"/>
      <c r="AB121" s="254"/>
      <c r="AC121" s="254"/>
      <c r="AD121" s="254"/>
      <c r="AE121" s="254"/>
      <c r="AF121" s="254"/>
      <c r="AG121" s="254"/>
      <c r="AH121" s="254"/>
      <c r="AI121" s="254"/>
    </row>
    <row r="122" spans="2:21" ht="12.75" hidden="1">
      <c r="B122" s="70"/>
      <c r="C122" s="70"/>
      <c r="D122" s="70"/>
      <c r="E122" s="70"/>
      <c r="F122" s="70"/>
      <c r="G122" s="70"/>
      <c r="H122" s="79">
        <v>385</v>
      </c>
      <c r="I122" s="79" t="s">
        <v>450</v>
      </c>
      <c r="J122" s="79"/>
      <c r="K122" s="82"/>
      <c r="L122" s="82"/>
      <c r="M122" s="82"/>
      <c r="N122" s="82"/>
      <c r="O122" s="78"/>
      <c r="P122" s="78"/>
      <c r="Q122" s="78"/>
      <c r="R122" s="78"/>
      <c r="S122" s="683"/>
      <c r="T122" s="83"/>
      <c r="U122" s="83"/>
    </row>
    <row r="123" spans="2:21" ht="12.75" hidden="1">
      <c r="B123" s="70"/>
      <c r="C123" s="70"/>
      <c r="D123" s="70"/>
      <c r="E123" s="70"/>
      <c r="F123" s="70"/>
      <c r="G123" s="70"/>
      <c r="H123" s="79">
        <v>386</v>
      </c>
      <c r="I123" s="79" t="s">
        <v>451</v>
      </c>
      <c r="J123" s="79"/>
      <c r="K123" s="82"/>
      <c r="L123" s="82"/>
      <c r="M123" s="82"/>
      <c r="N123" s="82"/>
      <c r="O123" s="78"/>
      <c r="P123" s="78"/>
      <c r="Q123" s="78"/>
      <c r="R123" s="78"/>
      <c r="S123" s="683"/>
      <c r="T123" s="83"/>
      <c r="U123" s="83"/>
    </row>
    <row r="124" spans="1:21" ht="12.75">
      <c r="A124" s="101"/>
      <c r="B124" s="102"/>
      <c r="C124" s="102"/>
      <c r="D124" s="102"/>
      <c r="E124" s="102"/>
      <c r="F124" s="102"/>
      <c r="G124" s="102"/>
      <c r="H124" s="103">
        <v>4</v>
      </c>
      <c r="I124" s="103" t="s">
        <v>452</v>
      </c>
      <c r="J124" s="103"/>
      <c r="K124" s="104">
        <f aca="true" t="shared" si="27" ref="K124:U124">K125+K127+K133</f>
        <v>1113764</v>
      </c>
      <c r="L124" s="104">
        <f t="shared" si="27"/>
        <v>2119500</v>
      </c>
      <c r="M124" s="104">
        <f t="shared" si="27"/>
        <v>2032000</v>
      </c>
      <c r="N124" s="104">
        <f t="shared" si="27"/>
        <v>1263536</v>
      </c>
      <c r="O124" s="104">
        <f t="shared" si="27"/>
        <v>13205976</v>
      </c>
      <c r="P124" s="104">
        <f t="shared" si="27"/>
        <v>639500</v>
      </c>
      <c r="Q124" s="104">
        <f t="shared" si="27"/>
        <v>13845476</v>
      </c>
      <c r="R124" s="104">
        <v>-10963203</v>
      </c>
      <c r="S124" s="680">
        <f t="shared" si="27"/>
        <v>2972273</v>
      </c>
      <c r="T124" s="104">
        <f t="shared" si="27"/>
        <v>16909825</v>
      </c>
      <c r="U124" s="104">
        <f t="shared" si="27"/>
        <v>7755514</v>
      </c>
    </row>
    <row r="125" spans="2:21" s="164" customFormat="1" ht="12.75">
      <c r="B125" s="239"/>
      <c r="C125" s="239"/>
      <c r="D125" s="239"/>
      <c r="E125" s="239"/>
      <c r="F125" s="239"/>
      <c r="G125" s="239"/>
      <c r="H125" s="240">
        <v>41</v>
      </c>
      <c r="I125" s="240" t="s">
        <v>453</v>
      </c>
      <c r="J125" s="240"/>
      <c r="K125" s="241">
        <f aca="true" t="shared" si="28" ref="K125:U125">K126</f>
        <v>3900</v>
      </c>
      <c r="L125" s="241">
        <f t="shared" si="28"/>
        <v>0</v>
      </c>
      <c r="M125" s="241">
        <f t="shared" si="28"/>
        <v>50000</v>
      </c>
      <c r="N125" s="241">
        <f t="shared" si="28"/>
        <v>0</v>
      </c>
      <c r="O125" s="241">
        <f t="shared" si="28"/>
        <v>50000</v>
      </c>
      <c r="P125" s="241">
        <f t="shared" si="28"/>
        <v>0</v>
      </c>
      <c r="Q125" s="306">
        <f>Q126</f>
        <v>50000</v>
      </c>
      <c r="R125" s="315">
        <v>-50000</v>
      </c>
      <c r="S125" s="673">
        <f t="shared" si="28"/>
        <v>0</v>
      </c>
      <c r="T125" s="242">
        <f t="shared" si="28"/>
        <v>50000</v>
      </c>
      <c r="U125" s="242">
        <f t="shared" si="28"/>
        <v>0</v>
      </c>
    </row>
    <row r="126" spans="2:21" s="254" customFormat="1" ht="12.75">
      <c r="B126" s="239"/>
      <c r="C126" s="239"/>
      <c r="D126" s="239"/>
      <c r="E126" s="239"/>
      <c r="F126" s="239"/>
      <c r="G126" s="239"/>
      <c r="H126" s="201">
        <v>411</v>
      </c>
      <c r="I126" s="201" t="s">
        <v>538</v>
      </c>
      <c r="J126" s="201"/>
      <c r="K126" s="242">
        <v>3900</v>
      </c>
      <c r="L126" s="242">
        <f>'Posebni dio'!N483</f>
        <v>0</v>
      </c>
      <c r="M126" s="242">
        <f>'Posebni dio'!O483</f>
        <v>50000</v>
      </c>
      <c r="N126" s="242">
        <f>'Posebni dio'!P483</f>
        <v>0</v>
      </c>
      <c r="O126" s="242">
        <f>'Posebni dio'!Q483</f>
        <v>50000</v>
      </c>
      <c r="P126" s="242">
        <v>0</v>
      </c>
      <c r="Q126" s="320">
        <f>'Posebni dio'!T483</f>
        <v>50000</v>
      </c>
      <c r="R126" s="316">
        <v>-50000</v>
      </c>
      <c r="S126" s="681">
        <f>'Posebni dio'!W483</f>
        <v>0</v>
      </c>
      <c r="T126" s="242">
        <f>'Posebni dio'!X483</f>
        <v>50000</v>
      </c>
      <c r="U126" s="242">
        <f>'Posebni dio'!Y483</f>
        <v>0</v>
      </c>
    </row>
    <row r="127" spans="2:21" s="164" customFormat="1" ht="12.75">
      <c r="B127" s="239"/>
      <c r="C127" s="239"/>
      <c r="D127" s="239"/>
      <c r="E127" s="239"/>
      <c r="F127" s="239"/>
      <c r="G127" s="239"/>
      <c r="H127" s="240">
        <v>42</v>
      </c>
      <c r="I127" s="240" t="s">
        <v>455</v>
      </c>
      <c r="J127" s="240"/>
      <c r="K127" s="241">
        <f aca="true" t="shared" si="29" ref="K127:U127">K128+K129+K130+K131+K132</f>
        <v>1109864</v>
      </c>
      <c r="L127" s="241">
        <f t="shared" si="29"/>
        <v>2119500</v>
      </c>
      <c r="M127" s="241">
        <f t="shared" si="29"/>
        <v>1982000</v>
      </c>
      <c r="N127" s="241">
        <f t="shared" si="29"/>
        <v>1263536</v>
      </c>
      <c r="O127" s="241">
        <f t="shared" si="29"/>
        <v>13105976</v>
      </c>
      <c r="P127" s="241">
        <f t="shared" si="29"/>
        <v>643500</v>
      </c>
      <c r="Q127" s="306">
        <f t="shared" si="29"/>
        <v>13749476</v>
      </c>
      <c r="R127" s="315">
        <v>-10867203</v>
      </c>
      <c r="S127" s="673">
        <v>2972273</v>
      </c>
      <c r="T127" s="242">
        <f t="shared" si="29"/>
        <v>16813825</v>
      </c>
      <c r="U127" s="242">
        <f t="shared" si="29"/>
        <v>7705514</v>
      </c>
    </row>
    <row r="128" spans="2:35" s="66" customFormat="1" ht="12.75">
      <c r="B128" s="70"/>
      <c r="C128" s="70"/>
      <c r="D128" s="70"/>
      <c r="E128" s="70"/>
      <c r="F128" s="70"/>
      <c r="G128" s="70"/>
      <c r="H128" s="79">
        <v>421</v>
      </c>
      <c r="I128" s="79" t="s">
        <v>13</v>
      </c>
      <c r="J128" s="79"/>
      <c r="K128" s="83">
        <v>893029</v>
      </c>
      <c r="L128" s="83">
        <f>'Posebni dio'!N294+'Posebni dio'!N374+'Posebni dio'!N474+'Posebni dio'!N487+'Posebni dio'!N519+'Posebni dio'!N324+'Posebni dio'!N255+'Posebni dio'!N228</f>
        <v>1140000</v>
      </c>
      <c r="M128" s="83">
        <f>'Posebni dio'!O294+'Posebni dio'!O374+'Posebni dio'!O474+'Posebni dio'!O487+'Posebni dio'!O519+'Posebni dio'!O324+'Posebni dio'!O255+'Posebni dio'!O228</f>
        <v>935500</v>
      </c>
      <c r="N128" s="83">
        <f>'Posebni dio'!P294+'Posebni dio'!P374+'Posebni dio'!P474+'Posebni dio'!P487+'Posebni dio'!P519+'Posebni dio'!P324+'Posebni dio'!P255+'Posebni dio'!P228</f>
        <v>771230</v>
      </c>
      <c r="O128" s="83">
        <f>'Posebni dio'!Q294+'Posebni dio'!Q374+'Posebni dio'!Q474+'Posebni dio'!Q487+'Posebni dio'!Q519+'Posebni dio'!Q324+'Posebni dio'!Q255+'Posebni dio'!Q279+'Posebni dio'!Q228</f>
        <v>11755976</v>
      </c>
      <c r="P128" s="242">
        <v>582000</v>
      </c>
      <c r="Q128" s="320">
        <f>'Posebni dio'!T294+'Posebni dio'!T374+'Posebni dio'!T474+'Posebni dio'!T487+'Posebni dio'!T519+'Posebni dio'!T324+'Posebni dio'!T255+'Posebni dio'!T279+'Posebni dio'!T228+'Posebni dio'!T457</f>
        <v>12337976</v>
      </c>
      <c r="R128" s="316">
        <f>S128-Q128</f>
        <v>-9985176.45</v>
      </c>
      <c r="S128" s="681">
        <f>'Posebni dio'!W294+'Posebni dio'!W374+'Posebni dio'!W474+'Posebni dio'!W487+'Posebni dio'!W519+'Posebni dio'!W324+'Posebni dio'!W255+'Posebni dio'!W279+'Posebni dio'!W228+'Posebni dio'!W457</f>
        <v>2352799.55</v>
      </c>
      <c r="T128" s="242">
        <f>'Posebni dio'!X294+'Posebni dio'!X374+'Posebni dio'!X474+'Posebni dio'!X487+'Posebni dio'!X519+'Posebni dio'!X324+'Posebni dio'!X255+'Posebni dio'!X279+'Posebni dio'!X228+'Posebni dio'!X457</f>
        <v>14125519</v>
      </c>
      <c r="U128" s="242">
        <f>'Posebni dio'!Y294+'Posebni dio'!Y374+'Posebni dio'!Y474+'Posebni dio'!Y487+'Posebni dio'!Y519+'Posebni dio'!Y324+'Posebni dio'!Y255+'Posebni dio'!Y279+'Posebni dio'!Y228+'Posebni dio'!Y457</f>
        <v>6305514</v>
      </c>
      <c r="V128" s="254"/>
      <c r="W128" s="254"/>
      <c r="X128" s="254"/>
      <c r="Y128" s="254"/>
      <c r="Z128" s="254"/>
      <c r="AA128" s="254"/>
      <c r="AB128" s="254"/>
      <c r="AC128" s="254"/>
      <c r="AD128" s="254"/>
      <c r="AE128" s="254"/>
      <c r="AF128" s="254"/>
      <c r="AG128" s="254"/>
      <c r="AH128" s="254"/>
      <c r="AI128" s="254"/>
    </row>
    <row r="129" spans="2:35" s="66" customFormat="1" ht="12.75">
      <c r="B129" s="70"/>
      <c r="C129" s="70"/>
      <c r="D129" s="70"/>
      <c r="E129" s="70"/>
      <c r="F129" s="70"/>
      <c r="G129" s="70"/>
      <c r="H129" s="79">
        <v>422</v>
      </c>
      <c r="I129" s="79" t="s">
        <v>14</v>
      </c>
      <c r="J129" s="79"/>
      <c r="K129" s="83">
        <v>29332</v>
      </c>
      <c r="L129" s="83">
        <v>139500</v>
      </c>
      <c r="M129" s="83">
        <v>106500</v>
      </c>
      <c r="N129" s="83">
        <v>14557</v>
      </c>
      <c r="O129" s="83">
        <f>'Posebni dio'!Q230+'Posebni dio'!Q404+'Posebni dio'!Q447+'Posebni dio'!Q422+'Posebni dio'!Q282+'Posebni dio'!Q260+'Posebni dio'!Q341</f>
        <v>375000</v>
      </c>
      <c r="P129" s="242">
        <v>-35000</v>
      </c>
      <c r="Q129" s="320">
        <f>'Posebni dio'!T230+'Posebni dio'!T404+'Posebni dio'!T447+'Posebni dio'!T422+'Posebni dio'!T282+'Posebni dio'!T260+'Posebni dio'!T341</f>
        <v>340000</v>
      </c>
      <c r="R129" s="316">
        <v>-199902</v>
      </c>
      <c r="S129" s="681">
        <f>'Posebni dio'!W230+'Posebni dio'!W404+'Posebni dio'!W447+'Posebni dio'!W422+'Posebni dio'!W282+'Posebni dio'!W260+'Posebni dio'!W341</f>
        <v>140098</v>
      </c>
      <c r="T129" s="242">
        <f>'Posebni dio'!X230+'Posebni dio'!X404+'Posebni dio'!X447+'Posebni dio'!X422+'Posebni dio'!X282+'Posebni dio'!X260+'Posebni dio'!X341</f>
        <v>2338306</v>
      </c>
      <c r="U129" s="242">
        <f>'Posebni dio'!Y230+'Posebni dio'!Y404+'Posebni dio'!Y447+'Posebni dio'!Y422+'Posebni dio'!Y282+'Posebni dio'!Y260+'Posebni dio'!Y341</f>
        <v>1220000</v>
      </c>
      <c r="V129" s="254"/>
      <c r="W129" s="254"/>
      <c r="X129" s="254"/>
      <c r="Y129" s="254"/>
      <c r="Z129" s="254"/>
      <c r="AA129" s="254"/>
      <c r="AB129" s="254"/>
      <c r="AC129" s="254"/>
      <c r="AD129" s="254"/>
      <c r="AE129" s="254"/>
      <c r="AF129" s="254"/>
      <c r="AG129" s="254"/>
      <c r="AH129" s="254"/>
      <c r="AI129" s="254"/>
    </row>
    <row r="130" spans="2:35" s="66" customFormat="1" ht="12.75">
      <c r="B130" s="70"/>
      <c r="C130" s="70"/>
      <c r="D130" s="70"/>
      <c r="E130" s="70"/>
      <c r="F130" s="70"/>
      <c r="G130" s="70"/>
      <c r="H130" s="79">
        <v>423</v>
      </c>
      <c r="I130" s="79" t="s">
        <v>15</v>
      </c>
      <c r="J130" s="79"/>
      <c r="K130" s="82">
        <v>0</v>
      </c>
      <c r="L130" s="82">
        <f>'Posebni dio'!N655+'Posebni dio'!N453</f>
        <v>0</v>
      </c>
      <c r="M130" s="82">
        <f>'Posebni dio'!O655+'Posebni dio'!O453</f>
        <v>230000</v>
      </c>
      <c r="N130" s="82">
        <f>'Posebni dio'!P655+'Posebni dio'!P453</f>
        <v>227875</v>
      </c>
      <c r="O130" s="82">
        <f>'Posebni dio'!Q655+'Posebni dio'!Q453</f>
        <v>0</v>
      </c>
      <c r="P130" s="242">
        <v>0</v>
      </c>
      <c r="Q130" s="320">
        <f>'Posebni dio'!T655+'Posebni dio'!T453</f>
        <v>0</v>
      </c>
      <c r="R130" s="316">
        <v>0</v>
      </c>
      <c r="S130" s="681">
        <f>'Posebni dio'!W655+'Posebni dio'!W453</f>
        <v>0</v>
      </c>
      <c r="T130" s="242">
        <f>'Posebni dio'!X655+'Posebni dio'!X453</f>
        <v>0</v>
      </c>
      <c r="U130" s="242">
        <f>'Posebni dio'!Y655+'Posebni dio'!Y453</f>
        <v>0</v>
      </c>
      <c r="V130" s="254"/>
      <c r="W130" s="254"/>
      <c r="X130" s="254"/>
      <c r="Y130" s="254"/>
      <c r="Z130" s="254"/>
      <c r="AA130" s="254"/>
      <c r="AB130" s="254"/>
      <c r="AC130" s="254"/>
      <c r="AD130" s="254"/>
      <c r="AE130" s="254"/>
      <c r="AF130" s="254"/>
      <c r="AG130" s="254"/>
      <c r="AH130" s="254"/>
      <c r="AI130" s="254"/>
    </row>
    <row r="131" spans="2:35" s="66" customFormat="1" ht="12.75" hidden="1">
      <c r="B131" s="70"/>
      <c r="C131" s="70"/>
      <c r="D131" s="70"/>
      <c r="E131" s="70"/>
      <c r="F131" s="70"/>
      <c r="G131" s="70"/>
      <c r="H131" s="79">
        <v>424</v>
      </c>
      <c r="I131" s="79" t="s">
        <v>456</v>
      </c>
      <c r="J131" s="79"/>
      <c r="K131" s="82"/>
      <c r="L131" s="82"/>
      <c r="M131" s="82"/>
      <c r="N131" s="82"/>
      <c r="O131" s="83"/>
      <c r="P131" s="242"/>
      <c r="Q131" s="320"/>
      <c r="R131" s="316"/>
      <c r="S131" s="681"/>
      <c r="T131" s="242"/>
      <c r="U131" s="242"/>
      <c r="V131" s="254"/>
      <c r="W131" s="254"/>
      <c r="X131" s="254"/>
      <c r="Y131" s="254"/>
      <c r="Z131" s="254"/>
      <c r="AA131" s="254"/>
      <c r="AB131" s="254"/>
      <c r="AC131" s="254"/>
      <c r="AD131" s="254"/>
      <c r="AE131" s="254"/>
      <c r="AF131" s="254"/>
      <c r="AG131" s="254"/>
      <c r="AH131" s="254"/>
      <c r="AI131" s="254"/>
    </row>
    <row r="132" spans="2:35" s="66" customFormat="1" ht="12.75">
      <c r="B132" s="70"/>
      <c r="C132" s="70"/>
      <c r="D132" s="70"/>
      <c r="E132" s="70"/>
      <c r="F132" s="70"/>
      <c r="G132" s="70"/>
      <c r="H132" s="79">
        <v>426</v>
      </c>
      <c r="I132" s="79" t="s">
        <v>454</v>
      </c>
      <c r="J132" s="79"/>
      <c r="K132" s="83">
        <v>187503</v>
      </c>
      <c r="L132" s="83">
        <f>'Posebni dio'!N235+'Posebni dio'!N306+'Posebni dio'!N476+'Posebni dio'!N535+'Posebni dio'!N262+'Posebni dio'!N298</f>
        <v>840000</v>
      </c>
      <c r="M132" s="83">
        <f>'Posebni dio'!O235+'Posebni dio'!O306+'Posebni dio'!O476+'Posebni dio'!O535+'Posebni dio'!O262+'Posebni dio'!O298</f>
        <v>710000</v>
      </c>
      <c r="N132" s="83">
        <f>'Posebni dio'!P235+'Posebni dio'!P306+'Posebni dio'!P476+'Posebni dio'!P535+'Posebni dio'!P262+'Posebni dio'!P298</f>
        <v>249874</v>
      </c>
      <c r="O132" s="83">
        <f>'Posebni dio'!Q235+'Posebni dio'!Q306+'Posebni dio'!Q476+'Posebni dio'!Q535+'Posebni dio'!Q262+'Posebni dio'!Q298</f>
        <v>975000</v>
      </c>
      <c r="P132" s="242">
        <v>96500</v>
      </c>
      <c r="Q132" s="320">
        <f>'Posebni dio'!T235+'Posebni dio'!T306+'Posebni dio'!T476+'Posebni dio'!T535+'Posebni dio'!T262+'Posebni dio'!T298</f>
        <v>1071500</v>
      </c>
      <c r="R132" s="316">
        <f>S132-Q132</f>
        <v>-592125</v>
      </c>
      <c r="S132" s="681">
        <f>'Posebni dio'!W235+'Posebni dio'!W306+'Posebni dio'!W476+'Posebni dio'!W535+'Posebni dio'!W262+'Posebni dio'!W298</f>
        <v>479375</v>
      </c>
      <c r="T132" s="242">
        <f>'Posebni dio'!X235+'Posebni dio'!X306+'Posebni dio'!X476+'Posebni dio'!X535+'Posebni dio'!X262+'Posebni dio'!X298</f>
        <v>350000</v>
      </c>
      <c r="U132" s="242">
        <f>'Posebni dio'!Y235+'Posebni dio'!Y306+'Posebni dio'!Y476+'Posebni dio'!Y535+'Posebni dio'!Y262+'Posebni dio'!Y298</f>
        <v>180000</v>
      </c>
      <c r="V132" s="254"/>
      <c r="W132" s="254"/>
      <c r="X132" s="254"/>
      <c r="Y132" s="254"/>
      <c r="Z132" s="254"/>
      <c r="AA132" s="254"/>
      <c r="AB132" s="254"/>
      <c r="AC132" s="254"/>
      <c r="AD132" s="254"/>
      <c r="AE132" s="254"/>
      <c r="AF132" s="254"/>
      <c r="AG132" s="254"/>
      <c r="AH132" s="254"/>
      <c r="AI132" s="254"/>
    </row>
    <row r="133" spans="2:21" s="164" customFormat="1" ht="12.75">
      <c r="B133" s="239"/>
      <c r="C133" s="239"/>
      <c r="D133" s="239"/>
      <c r="E133" s="239"/>
      <c r="F133" s="239"/>
      <c r="G133" s="239"/>
      <c r="H133" s="240">
        <v>45</v>
      </c>
      <c r="I133" s="240" t="s">
        <v>457</v>
      </c>
      <c r="J133" s="240"/>
      <c r="K133" s="241">
        <f aca="true" t="shared" si="30" ref="K133:U133">K134</f>
        <v>0</v>
      </c>
      <c r="L133" s="241">
        <f t="shared" si="30"/>
        <v>0</v>
      </c>
      <c r="M133" s="241">
        <v>0</v>
      </c>
      <c r="N133" s="241">
        <v>0</v>
      </c>
      <c r="O133" s="241">
        <f t="shared" si="30"/>
        <v>50000</v>
      </c>
      <c r="P133" s="241">
        <f t="shared" si="30"/>
        <v>-4000</v>
      </c>
      <c r="Q133" s="306">
        <f t="shared" si="30"/>
        <v>46000</v>
      </c>
      <c r="R133" s="315">
        <f>S133-Q133</f>
        <v>-46000</v>
      </c>
      <c r="S133" s="681">
        <f>S134</f>
        <v>0</v>
      </c>
      <c r="T133" s="242">
        <f t="shared" si="30"/>
        <v>46000</v>
      </c>
      <c r="U133" s="242">
        <f t="shared" si="30"/>
        <v>50000</v>
      </c>
    </row>
    <row r="134" spans="2:35" s="66" customFormat="1" ht="12.75">
      <c r="B134" s="70"/>
      <c r="C134" s="70"/>
      <c r="D134" s="70"/>
      <c r="E134" s="70"/>
      <c r="F134" s="70"/>
      <c r="G134" s="70"/>
      <c r="H134" s="79">
        <v>451</v>
      </c>
      <c r="I134" s="79" t="s">
        <v>505</v>
      </c>
      <c r="J134" s="79"/>
      <c r="K134" s="82">
        <v>0</v>
      </c>
      <c r="L134" s="82">
        <f>'Posebni dio'!N456</f>
        <v>0</v>
      </c>
      <c r="M134" s="82">
        <v>0</v>
      </c>
      <c r="N134" s="82">
        <v>0</v>
      </c>
      <c r="O134" s="82">
        <f>'Posebni dio'!Q456</f>
        <v>50000</v>
      </c>
      <c r="P134" s="242">
        <v>-4000</v>
      </c>
      <c r="Q134" s="320">
        <v>46000</v>
      </c>
      <c r="R134" s="316">
        <f>S134-Q134</f>
        <v>-46000</v>
      </c>
      <c r="S134" s="681">
        <v>0</v>
      </c>
      <c r="T134" s="242">
        <v>46000</v>
      </c>
      <c r="U134" s="242">
        <f>'Posebni dio'!Y456</f>
        <v>50000</v>
      </c>
      <c r="V134" s="254"/>
      <c r="W134" s="254"/>
      <c r="X134" s="254"/>
      <c r="Y134" s="254"/>
      <c r="Z134" s="254"/>
      <c r="AA134" s="254"/>
      <c r="AB134" s="254"/>
      <c r="AC134" s="254"/>
      <c r="AD134" s="254"/>
      <c r="AE134" s="254"/>
      <c r="AF134" s="254"/>
      <c r="AG134" s="254"/>
      <c r="AH134" s="254"/>
      <c r="AI134" s="254"/>
    </row>
    <row r="135" spans="1:21" ht="12.75">
      <c r="A135" s="100"/>
      <c r="B135" s="71"/>
      <c r="C135" s="71"/>
      <c r="D135" s="71"/>
      <c r="E135" s="71"/>
      <c r="F135" s="71"/>
      <c r="G135" s="71"/>
      <c r="H135" s="71" t="s">
        <v>397</v>
      </c>
      <c r="I135" s="71"/>
      <c r="J135" s="71"/>
      <c r="K135" s="71"/>
      <c r="L135" s="71"/>
      <c r="M135" s="71"/>
      <c r="N135" s="71"/>
      <c r="O135" s="312"/>
      <c r="P135" s="312"/>
      <c r="Q135" s="312"/>
      <c r="R135" s="312"/>
      <c r="S135" s="679"/>
      <c r="T135" s="99"/>
      <c r="U135" s="71"/>
    </row>
    <row r="136" spans="1:21" ht="12.75">
      <c r="A136" s="101"/>
      <c r="B136" s="102"/>
      <c r="C136" s="102"/>
      <c r="D136" s="102"/>
      <c r="E136" s="102"/>
      <c r="F136" s="102"/>
      <c r="G136" s="102"/>
      <c r="H136" s="107">
        <v>8</v>
      </c>
      <c r="I136" s="107" t="s">
        <v>458</v>
      </c>
      <c r="J136" s="107"/>
      <c r="K136" s="107">
        <f>K137</f>
        <v>0</v>
      </c>
      <c r="L136" s="107">
        <f>L137</f>
        <v>0</v>
      </c>
      <c r="M136" s="107"/>
      <c r="N136" s="107"/>
      <c r="O136" s="104">
        <f>O137</f>
        <v>0</v>
      </c>
      <c r="P136" s="104">
        <v>0</v>
      </c>
      <c r="Q136" s="104"/>
      <c r="R136" s="104"/>
      <c r="S136" s="680"/>
      <c r="T136" s="108">
        <f>T137</f>
        <v>0</v>
      </c>
      <c r="U136" s="107">
        <f>U137</f>
        <v>0</v>
      </c>
    </row>
    <row r="137" spans="2:21" s="164" customFormat="1" ht="12.75">
      <c r="B137" s="239"/>
      <c r="C137" s="239"/>
      <c r="D137" s="239"/>
      <c r="E137" s="239"/>
      <c r="F137" s="239"/>
      <c r="G137" s="239"/>
      <c r="H137" s="240">
        <v>84</v>
      </c>
      <c r="I137" s="240" t="s">
        <v>459</v>
      </c>
      <c r="J137" s="240"/>
      <c r="K137" s="201">
        <f>K138</f>
        <v>0</v>
      </c>
      <c r="L137" s="201">
        <f>L138</f>
        <v>0</v>
      </c>
      <c r="M137" s="201"/>
      <c r="N137" s="201"/>
      <c r="O137" s="241">
        <f>O138</f>
        <v>0</v>
      </c>
      <c r="P137" s="241">
        <v>0</v>
      </c>
      <c r="Q137" s="241">
        <f>Q138</f>
        <v>0</v>
      </c>
      <c r="R137" s="241"/>
      <c r="S137" s="685"/>
      <c r="T137" s="242">
        <f>T138</f>
        <v>0</v>
      </c>
      <c r="U137" s="201">
        <f>U138</f>
        <v>0</v>
      </c>
    </row>
    <row r="138" spans="2:35" s="66" customFormat="1" ht="42.75" customHeight="1">
      <c r="B138" s="70"/>
      <c r="C138" s="70"/>
      <c r="D138" s="70"/>
      <c r="E138" s="70"/>
      <c r="F138" s="70"/>
      <c r="G138" s="70"/>
      <c r="H138" s="79">
        <v>844</v>
      </c>
      <c r="I138" s="698" t="s">
        <v>519</v>
      </c>
      <c r="J138" s="699"/>
      <c r="K138" s="79">
        <v>0</v>
      </c>
      <c r="L138" s="79">
        <v>0</v>
      </c>
      <c r="M138" s="79"/>
      <c r="N138" s="79"/>
      <c r="O138" s="83">
        <v>0</v>
      </c>
      <c r="P138" s="83">
        <v>0</v>
      </c>
      <c r="Q138" s="242">
        <v>0</v>
      </c>
      <c r="R138" s="242"/>
      <c r="S138" s="686"/>
      <c r="T138" s="83">
        <v>0</v>
      </c>
      <c r="U138" s="109">
        <v>0</v>
      </c>
      <c r="V138" s="254"/>
      <c r="W138" s="254"/>
      <c r="X138" s="254"/>
      <c r="Y138" s="254"/>
      <c r="Z138" s="254"/>
      <c r="AA138" s="254"/>
      <c r="AB138" s="254"/>
      <c r="AC138" s="254"/>
      <c r="AD138" s="254"/>
      <c r="AE138" s="254"/>
      <c r="AF138" s="254"/>
      <c r="AG138" s="254"/>
      <c r="AH138" s="254"/>
      <c r="AI138" s="254"/>
    </row>
    <row r="139" spans="1:21" ht="12.75">
      <c r="A139" s="101"/>
      <c r="B139" s="102"/>
      <c r="C139" s="102"/>
      <c r="D139" s="102"/>
      <c r="E139" s="102"/>
      <c r="F139" s="102"/>
      <c r="G139" s="102"/>
      <c r="H139" s="110">
        <v>5</v>
      </c>
      <c r="I139" s="110" t="s">
        <v>399</v>
      </c>
      <c r="J139" s="110"/>
      <c r="K139" s="105">
        <f aca="true" t="shared" si="31" ref="K139:O140">K140</f>
        <v>0</v>
      </c>
      <c r="L139" s="104">
        <f t="shared" si="31"/>
        <v>0</v>
      </c>
      <c r="M139" s="104"/>
      <c r="N139" s="104"/>
      <c r="O139" s="103">
        <f t="shared" si="31"/>
        <v>0</v>
      </c>
      <c r="P139" s="103">
        <v>0</v>
      </c>
      <c r="Q139" s="103"/>
      <c r="R139" s="103"/>
      <c r="S139" s="687"/>
      <c r="T139" s="107">
        <f>T140</f>
        <v>0</v>
      </c>
      <c r="U139" s="107">
        <f>U140</f>
        <v>0</v>
      </c>
    </row>
    <row r="140" spans="2:21" ht="12.75">
      <c r="B140" s="70"/>
      <c r="C140" s="70"/>
      <c r="D140" s="70"/>
      <c r="E140" s="70"/>
      <c r="F140" s="70"/>
      <c r="G140" s="70"/>
      <c r="H140" s="84">
        <v>51</v>
      </c>
      <c r="I140" s="84" t="s">
        <v>460</v>
      </c>
      <c r="J140" s="84"/>
      <c r="K140" s="82">
        <f t="shared" si="31"/>
        <v>0</v>
      </c>
      <c r="L140" s="82">
        <f t="shared" si="31"/>
        <v>0</v>
      </c>
      <c r="M140" s="82"/>
      <c r="N140" s="82"/>
      <c r="O140" s="84">
        <f t="shared" si="31"/>
        <v>0</v>
      </c>
      <c r="P140" s="84">
        <v>0</v>
      </c>
      <c r="Q140" s="240">
        <v>0</v>
      </c>
      <c r="R140" s="240"/>
      <c r="S140" s="688"/>
      <c r="T140" s="79">
        <f>T141</f>
        <v>0</v>
      </c>
      <c r="U140" s="79">
        <f>U141</f>
        <v>0</v>
      </c>
    </row>
    <row r="141" spans="2:35" s="66" customFormat="1" ht="12.75">
      <c r="B141" s="70"/>
      <c r="C141" s="70"/>
      <c r="D141" s="70"/>
      <c r="E141" s="70"/>
      <c r="F141" s="70"/>
      <c r="G141" s="70"/>
      <c r="H141" s="79">
        <v>514</v>
      </c>
      <c r="I141" s="79" t="s">
        <v>520</v>
      </c>
      <c r="J141" s="79"/>
      <c r="K141" s="82">
        <v>0</v>
      </c>
      <c r="L141" s="82">
        <f>'Posebni dio'!N205</f>
        <v>0</v>
      </c>
      <c r="M141" s="82"/>
      <c r="N141" s="82"/>
      <c r="O141" s="79">
        <f>'Posebni dio'!Q205</f>
        <v>0</v>
      </c>
      <c r="P141" s="79">
        <v>0</v>
      </c>
      <c r="Q141" s="201">
        <v>0</v>
      </c>
      <c r="R141" s="201"/>
      <c r="S141" s="689"/>
      <c r="T141" s="79">
        <f>'Posebni dio'!X205</f>
        <v>0</v>
      </c>
      <c r="U141" s="79">
        <f>'Posebni dio'!Y205</f>
        <v>0</v>
      </c>
      <c r="V141" s="254"/>
      <c r="W141" s="254"/>
      <c r="X141" s="254"/>
      <c r="Y141" s="254"/>
      <c r="Z141" s="254"/>
      <c r="AA141" s="254"/>
      <c r="AB141" s="254"/>
      <c r="AC141" s="254"/>
      <c r="AD141" s="254"/>
      <c r="AE141" s="254"/>
      <c r="AF141" s="254"/>
      <c r="AG141" s="254"/>
      <c r="AH141" s="254"/>
      <c r="AI141" s="254"/>
    </row>
    <row r="142" spans="2:21" s="164" customFormat="1" ht="12.75">
      <c r="B142" s="239"/>
      <c r="C142" s="239"/>
      <c r="D142" s="239"/>
      <c r="E142" s="239"/>
      <c r="F142" s="239"/>
      <c r="G142" s="239"/>
      <c r="H142" s="252">
        <v>54</v>
      </c>
      <c r="I142" s="252" t="s">
        <v>521</v>
      </c>
      <c r="J142" s="252"/>
      <c r="K142" s="253">
        <f>K143</f>
        <v>0</v>
      </c>
      <c r="L142" s="241">
        <f>L143</f>
        <v>0</v>
      </c>
      <c r="M142" s="241"/>
      <c r="N142" s="241"/>
      <c r="O142" s="241">
        <f>O143</f>
        <v>0</v>
      </c>
      <c r="P142" s="241">
        <v>0</v>
      </c>
      <c r="Q142" s="241">
        <v>0</v>
      </c>
      <c r="R142" s="241"/>
      <c r="S142" s="685"/>
      <c r="T142" s="242">
        <f>T143</f>
        <v>0</v>
      </c>
      <c r="U142" s="242">
        <f>U143</f>
        <v>0</v>
      </c>
    </row>
    <row r="143" spans="2:35" s="66" customFormat="1" ht="27" customHeight="1">
      <c r="B143" s="70"/>
      <c r="C143" s="70"/>
      <c r="D143" s="70"/>
      <c r="E143" s="70"/>
      <c r="F143" s="70"/>
      <c r="G143" s="70"/>
      <c r="H143" s="79">
        <v>544</v>
      </c>
      <c r="I143" s="721" t="s">
        <v>522</v>
      </c>
      <c r="J143" s="722"/>
      <c r="K143" s="82">
        <v>0</v>
      </c>
      <c r="L143" s="82">
        <v>0</v>
      </c>
      <c r="M143" s="82"/>
      <c r="N143" s="82"/>
      <c r="O143" s="79">
        <v>0</v>
      </c>
      <c r="P143" s="79">
        <v>0</v>
      </c>
      <c r="Q143" s="201">
        <v>0</v>
      </c>
      <c r="R143" s="201"/>
      <c r="S143" s="689"/>
      <c r="T143" s="79">
        <v>0</v>
      </c>
      <c r="U143" s="79">
        <v>0</v>
      </c>
      <c r="V143" s="254"/>
      <c r="W143" s="254"/>
      <c r="X143" s="254"/>
      <c r="Y143" s="254"/>
      <c r="Z143" s="254"/>
      <c r="AA143" s="254"/>
      <c r="AB143" s="254"/>
      <c r="AC143" s="254"/>
      <c r="AD143" s="254"/>
      <c r="AE143" s="254"/>
      <c r="AF143" s="254"/>
      <c r="AG143" s="254"/>
      <c r="AH143" s="254"/>
      <c r="AI143" s="254"/>
    </row>
    <row r="144" spans="1:21" ht="12.75">
      <c r="A144" s="100"/>
      <c r="B144" s="71"/>
      <c r="C144" s="71"/>
      <c r="D144" s="71"/>
      <c r="E144" s="71"/>
      <c r="F144" s="71"/>
      <c r="G144" s="71"/>
      <c r="H144" s="72" t="s">
        <v>461</v>
      </c>
      <c r="I144" s="72"/>
      <c r="J144" s="72"/>
      <c r="K144" s="72"/>
      <c r="L144" s="72"/>
      <c r="M144" s="72"/>
      <c r="N144" s="72"/>
      <c r="O144" s="306"/>
      <c r="P144" s="306"/>
      <c r="Q144" s="306"/>
      <c r="R144" s="306"/>
      <c r="S144" s="672"/>
      <c r="T144" s="73"/>
      <c r="U144" s="72"/>
    </row>
    <row r="145" spans="1:21" ht="12.75">
      <c r="A145" s="101"/>
      <c r="B145" s="102"/>
      <c r="C145" s="102"/>
      <c r="D145" s="102"/>
      <c r="E145" s="102"/>
      <c r="F145" s="102"/>
      <c r="G145" s="102"/>
      <c r="H145" s="107">
        <v>9</v>
      </c>
      <c r="I145" s="111" t="s">
        <v>402</v>
      </c>
      <c r="J145" s="112"/>
      <c r="K145" s="108">
        <f>K146</f>
        <v>0</v>
      </c>
      <c r="L145" s="107">
        <f>L146</f>
        <v>0</v>
      </c>
      <c r="M145" s="107"/>
      <c r="N145" s="107"/>
      <c r="O145" s="104"/>
      <c r="P145" s="104">
        <v>0</v>
      </c>
      <c r="Q145" s="321"/>
      <c r="R145" s="321"/>
      <c r="S145" s="690"/>
      <c r="T145" s="108">
        <f>T146</f>
        <v>0</v>
      </c>
      <c r="U145" s="107">
        <f>U146</f>
        <v>0</v>
      </c>
    </row>
    <row r="146" spans="2:21" ht="12.75">
      <c r="B146" s="70"/>
      <c r="C146" s="70"/>
      <c r="D146" s="70"/>
      <c r="E146" s="70"/>
      <c r="F146" s="70"/>
      <c r="G146" s="70"/>
      <c r="H146" s="84">
        <v>92</v>
      </c>
      <c r="I146" s="84" t="s">
        <v>462</v>
      </c>
      <c r="J146" s="84"/>
      <c r="K146" s="82">
        <f>K147</f>
        <v>0</v>
      </c>
      <c r="L146" s="82">
        <f>L147</f>
        <v>0</v>
      </c>
      <c r="M146" s="82"/>
      <c r="N146" s="82"/>
      <c r="O146" s="78"/>
      <c r="P146" s="78">
        <v>0</v>
      </c>
      <c r="Q146" s="78"/>
      <c r="R146" s="78"/>
      <c r="S146" s="683"/>
      <c r="T146" s="83">
        <f>T147</f>
        <v>0</v>
      </c>
      <c r="U146" s="109">
        <f>U147</f>
        <v>0</v>
      </c>
    </row>
    <row r="147" spans="2:21" ht="12.75">
      <c r="B147" s="70"/>
      <c r="C147" s="70"/>
      <c r="D147" s="70"/>
      <c r="E147" s="70"/>
      <c r="F147" s="70"/>
      <c r="G147" s="70"/>
      <c r="H147" s="79">
        <v>922</v>
      </c>
      <c r="I147" s="79" t="s">
        <v>463</v>
      </c>
      <c r="J147" s="79"/>
      <c r="K147" s="82"/>
      <c r="L147" s="82"/>
      <c r="M147" s="82"/>
      <c r="N147" s="82"/>
      <c r="O147" s="78"/>
      <c r="P147" s="78">
        <v>0</v>
      </c>
      <c r="Q147" s="78"/>
      <c r="R147" s="78"/>
      <c r="S147" s="683"/>
      <c r="T147" s="83"/>
      <c r="U147" s="109"/>
    </row>
    <row r="148" spans="2:19" ht="12.75"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O148" s="313"/>
      <c r="P148" s="313"/>
      <c r="Q148" s="313"/>
      <c r="R148" s="313"/>
      <c r="S148" s="691"/>
    </row>
    <row r="149" spans="2:19" ht="12.75"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O149" s="313"/>
      <c r="P149" s="313"/>
      <c r="Q149" s="313"/>
      <c r="R149" s="313"/>
      <c r="S149" s="691"/>
    </row>
    <row r="150" spans="2:19" ht="12.75"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O150" s="313"/>
      <c r="P150" s="313"/>
      <c r="Q150" s="313"/>
      <c r="R150" s="313"/>
      <c r="S150" s="691"/>
    </row>
    <row r="151" spans="2:19" ht="12.75">
      <c r="B151" s="70"/>
      <c r="C151" s="70"/>
      <c r="D151" s="70"/>
      <c r="E151" s="70"/>
      <c r="F151" s="70"/>
      <c r="G151" s="70"/>
      <c r="H151" s="70"/>
      <c r="I151" s="102" t="s">
        <v>392</v>
      </c>
      <c r="J151" s="102"/>
      <c r="K151" s="70"/>
      <c r="O151" s="313"/>
      <c r="P151" s="313"/>
      <c r="Q151" s="313"/>
      <c r="R151" s="313"/>
      <c r="S151" s="691"/>
    </row>
    <row r="152" spans="2:19" ht="12.75">
      <c r="B152" s="70"/>
      <c r="C152" s="70"/>
      <c r="D152" s="70"/>
      <c r="E152" s="70"/>
      <c r="F152" s="70"/>
      <c r="G152" s="70"/>
      <c r="H152" s="70">
        <v>1</v>
      </c>
      <c r="I152" s="70" t="s">
        <v>464</v>
      </c>
      <c r="J152" s="70"/>
      <c r="K152" s="70"/>
      <c r="O152" s="313"/>
      <c r="P152" s="313"/>
      <c r="Q152" s="313"/>
      <c r="R152" s="313"/>
      <c r="S152" s="691"/>
    </row>
    <row r="153" spans="2:19" ht="12.75">
      <c r="B153" s="70"/>
      <c r="C153" s="70"/>
      <c r="D153" s="70"/>
      <c r="E153" s="70"/>
      <c r="F153" s="70"/>
      <c r="G153" s="70"/>
      <c r="H153" s="70">
        <v>2</v>
      </c>
      <c r="I153" s="113" t="s">
        <v>465</v>
      </c>
      <c r="J153" s="70"/>
      <c r="K153" s="70"/>
      <c r="O153" s="313"/>
      <c r="P153" s="313"/>
      <c r="Q153" s="313"/>
      <c r="R153" s="313"/>
      <c r="S153" s="691"/>
    </row>
    <row r="154" spans="2:19" ht="12.75">
      <c r="B154" s="70"/>
      <c r="C154" s="70"/>
      <c r="D154" s="70"/>
      <c r="E154" s="70"/>
      <c r="F154" s="70"/>
      <c r="G154" s="70"/>
      <c r="H154" s="70">
        <v>3</v>
      </c>
      <c r="I154" s="113" t="s">
        <v>432</v>
      </c>
      <c r="J154" s="70"/>
      <c r="K154" s="70"/>
      <c r="O154" s="313"/>
      <c r="P154" s="313"/>
      <c r="Q154" s="313"/>
      <c r="R154" s="313"/>
      <c r="S154" s="691"/>
    </row>
    <row r="155" spans="2:19" ht="12.75">
      <c r="B155" s="70"/>
      <c r="C155" s="70"/>
      <c r="D155" s="70"/>
      <c r="E155" s="70"/>
      <c r="F155" s="70"/>
      <c r="G155" s="70"/>
      <c r="H155" s="70">
        <v>4</v>
      </c>
      <c r="I155" s="113" t="s">
        <v>466</v>
      </c>
      <c r="J155" s="70"/>
      <c r="K155" s="70"/>
      <c r="O155" s="313"/>
      <c r="P155" s="313"/>
      <c r="Q155" s="313"/>
      <c r="R155" s="313"/>
      <c r="S155" s="691"/>
    </row>
    <row r="156" spans="2:19" ht="12.75">
      <c r="B156" s="70"/>
      <c r="C156" s="70"/>
      <c r="D156" s="70"/>
      <c r="E156" s="70"/>
      <c r="F156" s="70"/>
      <c r="G156" s="70"/>
      <c r="H156" s="70">
        <v>5</v>
      </c>
      <c r="I156" s="113" t="s">
        <v>467</v>
      </c>
      <c r="J156" s="70"/>
      <c r="K156" s="70"/>
      <c r="O156" s="313"/>
      <c r="P156" s="313"/>
      <c r="Q156" s="313"/>
      <c r="R156" s="313"/>
      <c r="S156" s="691"/>
    </row>
    <row r="157" spans="2:19" ht="12.75">
      <c r="B157" s="70"/>
      <c r="C157" s="70"/>
      <c r="D157" s="70"/>
      <c r="E157" s="70"/>
      <c r="F157" s="70"/>
      <c r="G157" s="70"/>
      <c r="H157" s="70">
        <v>6</v>
      </c>
      <c r="I157" s="113" t="s">
        <v>525</v>
      </c>
      <c r="J157" s="70"/>
      <c r="K157" s="70"/>
      <c r="O157" s="313"/>
      <c r="P157" s="313"/>
      <c r="Q157" s="313"/>
      <c r="R157" s="313"/>
      <c r="S157" s="691"/>
    </row>
    <row r="158" spans="2:21" ht="12.75">
      <c r="B158" s="70"/>
      <c r="C158" s="70"/>
      <c r="D158" s="70"/>
      <c r="E158" s="70"/>
      <c r="F158" s="70"/>
      <c r="G158" s="70"/>
      <c r="H158" s="70">
        <v>7</v>
      </c>
      <c r="I158" s="708" t="s">
        <v>526</v>
      </c>
      <c r="J158" s="708"/>
      <c r="K158" s="708"/>
      <c r="L158" s="708"/>
      <c r="M158" s="708"/>
      <c r="N158" s="708"/>
      <c r="O158" s="708"/>
      <c r="P158" s="708"/>
      <c r="Q158" s="708"/>
      <c r="R158" s="708"/>
      <c r="S158" s="708"/>
      <c r="T158" s="708"/>
      <c r="U158" s="708"/>
    </row>
    <row r="159" spans="2:21" ht="12.75">
      <c r="B159" s="70"/>
      <c r="C159" s="70"/>
      <c r="D159" s="70"/>
      <c r="E159" s="70"/>
      <c r="F159" s="70"/>
      <c r="G159" s="70"/>
      <c r="H159" s="70">
        <v>8</v>
      </c>
      <c r="I159" s="708" t="s">
        <v>468</v>
      </c>
      <c r="J159" s="708"/>
      <c r="K159" s="708"/>
      <c r="L159" s="708"/>
      <c r="M159" s="708"/>
      <c r="N159" s="708"/>
      <c r="O159" s="708"/>
      <c r="P159" s="708"/>
      <c r="Q159" s="708"/>
      <c r="R159" s="708"/>
      <c r="S159" s="708"/>
      <c r="T159" s="708"/>
      <c r="U159" s="708"/>
    </row>
    <row r="160" spans="2:19" ht="12.75"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O160" s="313"/>
      <c r="P160" s="313"/>
      <c r="Q160" s="313"/>
      <c r="R160" s="313"/>
      <c r="S160" s="691"/>
    </row>
    <row r="161" spans="2:19" ht="12.75"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O161" s="313"/>
      <c r="P161" s="313"/>
      <c r="Q161" s="313"/>
      <c r="R161" s="313"/>
      <c r="S161" s="691"/>
    </row>
    <row r="162" spans="2:19" ht="12.75"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O162" s="313"/>
      <c r="P162" s="313"/>
      <c r="Q162" s="313"/>
      <c r="R162" s="313"/>
      <c r="S162" s="691"/>
    </row>
    <row r="163" spans="2:19" ht="12.75"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O163" s="313"/>
      <c r="P163" s="313"/>
      <c r="Q163" s="313"/>
      <c r="R163" s="313"/>
      <c r="S163" s="691"/>
    </row>
    <row r="164" spans="2:19" ht="12.75"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O164" s="313"/>
      <c r="P164" s="313"/>
      <c r="Q164" s="313"/>
      <c r="R164" s="313"/>
      <c r="S164" s="691"/>
    </row>
    <row r="165" spans="2:19" ht="12.75"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O165" s="313"/>
      <c r="P165" s="313"/>
      <c r="Q165" s="313"/>
      <c r="R165" s="313"/>
      <c r="S165" s="691"/>
    </row>
    <row r="166" spans="2:19" ht="12.75"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O166" s="313"/>
      <c r="P166" s="313"/>
      <c r="Q166" s="313"/>
      <c r="R166" s="313"/>
      <c r="S166" s="691"/>
    </row>
    <row r="167" spans="2:19" ht="12.75"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O167" s="313"/>
      <c r="P167" s="313"/>
      <c r="Q167" s="313"/>
      <c r="R167" s="313"/>
      <c r="S167" s="691"/>
    </row>
    <row r="168" spans="2:19" ht="12.75"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O168" s="313"/>
      <c r="P168" s="313"/>
      <c r="Q168" s="313"/>
      <c r="R168" s="313"/>
      <c r="S168" s="691"/>
    </row>
    <row r="169" spans="2:19" ht="12.75"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O169" s="313"/>
      <c r="P169" s="313"/>
      <c r="Q169" s="313"/>
      <c r="R169" s="313"/>
      <c r="S169" s="691"/>
    </row>
    <row r="170" spans="2:19" ht="12.75"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O170" s="313"/>
      <c r="P170" s="313"/>
      <c r="Q170" s="313"/>
      <c r="R170" s="313"/>
      <c r="S170" s="691"/>
    </row>
    <row r="171" spans="2:19" ht="12.75"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O171" s="313"/>
      <c r="P171" s="313"/>
      <c r="Q171" s="313"/>
      <c r="R171" s="313"/>
      <c r="S171" s="691"/>
    </row>
    <row r="172" spans="2:19" ht="12.75"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O172" s="313"/>
      <c r="P172" s="313"/>
      <c r="Q172" s="313"/>
      <c r="R172" s="313"/>
      <c r="S172" s="691"/>
    </row>
    <row r="173" spans="2:19" ht="12.75"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O173" s="313"/>
      <c r="P173" s="313"/>
      <c r="Q173" s="313"/>
      <c r="R173" s="313"/>
      <c r="S173" s="691"/>
    </row>
    <row r="174" spans="2:19" ht="12.75"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O174" s="313"/>
      <c r="P174" s="313"/>
      <c r="Q174" s="313"/>
      <c r="R174" s="313"/>
      <c r="S174" s="691"/>
    </row>
    <row r="175" spans="1:19" ht="12.75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O175" s="313"/>
      <c r="P175" s="313"/>
      <c r="Q175" s="313"/>
      <c r="R175" s="313"/>
      <c r="S175" s="691"/>
    </row>
    <row r="176" spans="1:19" ht="12.75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O176" s="313"/>
      <c r="P176" s="313"/>
      <c r="Q176" s="313"/>
      <c r="R176" s="313"/>
      <c r="S176" s="691"/>
    </row>
    <row r="177" spans="2:19" ht="12.75"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O177" s="313"/>
      <c r="P177" s="313"/>
      <c r="Q177" s="313"/>
      <c r="R177" s="313"/>
      <c r="S177" s="691"/>
    </row>
    <row r="178" spans="2:19" ht="12.75"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O178" s="313"/>
      <c r="P178" s="313"/>
      <c r="Q178" s="313"/>
      <c r="R178" s="313"/>
      <c r="S178" s="691"/>
    </row>
    <row r="179" spans="2:19" ht="12.75"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O179" s="313"/>
      <c r="P179" s="313"/>
      <c r="Q179" s="313"/>
      <c r="R179" s="313"/>
      <c r="S179" s="691"/>
    </row>
    <row r="180" spans="2:19" ht="12.75"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O180" s="313"/>
      <c r="P180" s="313"/>
      <c r="Q180" s="313"/>
      <c r="R180" s="313"/>
      <c r="S180" s="691"/>
    </row>
    <row r="181" spans="2:19" ht="12.75"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O181" s="313"/>
      <c r="P181" s="313"/>
      <c r="Q181" s="313"/>
      <c r="R181" s="313"/>
      <c r="S181" s="691"/>
    </row>
    <row r="182" spans="2:19" ht="12.75"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O182" s="313"/>
      <c r="P182" s="313"/>
      <c r="Q182" s="313"/>
      <c r="R182" s="313"/>
      <c r="S182" s="691"/>
    </row>
    <row r="183" spans="2:19" ht="12.75"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O183" s="313"/>
      <c r="P183" s="313"/>
      <c r="Q183" s="313"/>
      <c r="R183" s="313"/>
      <c r="S183" s="691"/>
    </row>
    <row r="184" spans="2:19" ht="12.75"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O184" s="313"/>
      <c r="P184" s="313"/>
      <c r="Q184" s="313"/>
      <c r="R184" s="313"/>
      <c r="S184" s="691"/>
    </row>
    <row r="185" spans="2:19" ht="12.75"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O185" s="313"/>
      <c r="P185" s="313"/>
      <c r="Q185" s="313"/>
      <c r="R185" s="313"/>
      <c r="S185" s="691"/>
    </row>
    <row r="186" spans="2:19" ht="12.75"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O186" s="313"/>
      <c r="P186" s="313"/>
      <c r="Q186" s="313"/>
      <c r="R186" s="313"/>
      <c r="S186" s="691"/>
    </row>
    <row r="187" spans="2:19" ht="12.75"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O187" s="313"/>
      <c r="P187" s="313"/>
      <c r="Q187" s="313"/>
      <c r="R187" s="313"/>
      <c r="S187" s="691"/>
    </row>
    <row r="188" spans="2:19" ht="12.75"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O188" s="313"/>
      <c r="P188" s="313"/>
      <c r="Q188" s="313"/>
      <c r="R188" s="313"/>
      <c r="S188" s="691"/>
    </row>
    <row r="189" spans="2:19" ht="12.75"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O189" s="313"/>
      <c r="P189" s="313"/>
      <c r="Q189" s="313"/>
      <c r="R189" s="313"/>
      <c r="S189" s="691"/>
    </row>
    <row r="190" spans="2:19" ht="12.75"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O190" s="313"/>
      <c r="P190" s="313"/>
      <c r="Q190" s="313"/>
      <c r="R190" s="313"/>
      <c r="S190" s="691"/>
    </row>
    <row r="191" spans="2:19" ht="12.75"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O191" s="313"/>
      <c r="P191" s="313"/>
      <c r="Q191" s="313"/>
      <c r="R191" s="313"/>
      <c r="S191" s="691"/>
    </row>
    <row r="192" spans="2:19" ht="12.75"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O192" s="313"/>
      <c r="P192" s="313"/>
      <c r="Q192" s="313"/>
      <c r="R192" s="313"/>
      <c r="S192" s="691"/>
    </row>
    <row r="193" spans="2:19" ht="12.75"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O193" s="313"/>
      <c r="P193" s="313"/>
      <c r="Q193" s="313"/>
      <c r="R193" s="313"/>
      <c r="S193" s="691"/>
    </row>
    <row r="194" spans="2:19" ht="12.75"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O194" s="313"/>
      <c r="P194" s="313"/>
      <c r="Q194" s="313"/>
      <c r="R194" s="313"/>
      <c r="S194" s="691"/>
    </row>
    <row r="195" spans="2:19" ht="12.75"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O195" s="313"/>
      <c r="P195" s="313"/>
      <c r="Q195" s="313"/>
      <c r="R195" s="313"/>
      <c r="S195" s="691"/>
    </row>
    <row r="196" spans="2:19" ht="12.75"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O196" s="313"/>
      <c r="P196" s="313"/>
      <c r="Q196" s="313"/>
      <c r="R196" s="313"/>
      <c r="S196" s="691"/>
    </row>
    <row r="197" spans="2:19" ht="12.75"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O197" s="313"/>
      <c r="P197" s="313"/>
      <c r="Q197" s="313"/>
      <c r="R197" s="313"/>
      <c r="S197" s="691"/>
    </row>
    <row r="198" spans="2:19" ht="12.75"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O198" s="313"/>
      <c r="P198" s="313"/>
      <c r="Q198" s="313"/>
      <c r="R198" s="313"/>
      <c r="S198" s="691"/>
    </row>
    <row r="199" spans="2:19" ht="12.75"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O199" s="313"/>
      <c r="P199" s="313"/>
      <c r="Q199" s="313"/>
      <c r="R199" s="313"/>
      <c r="S199" s="691"/>
    </row>
    <row r="200" spans="2:19" ht="12.75"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O200" s="313"/>
      <c r="P200" s="313"/>
      <c r="Q200" s="313"/>
      <c r="R200" s="313"/>
      <c r="S200" s="691"/>
    </row>
    <row r="201" spans="2:19" ht="12.75"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O201" s="313"/>
      <c r="P201" s="313"/>
      <c r="Q201" s="313"/>
      <c r="R201" s="313"/>
      <c r="S201" s="691"/>
    </row>
    <row r="202" spans="2:19" ht="12.75"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O202" s="313"/>
      <c r="P202" s="313"/>
      <c r="Q202" s="313"/>
      <c r="R202" s="313"/>
      <c r="S202" s="691"/>
    </row>
    <row r="203" spans="2:19" ht="12.75"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O203" s="313"/>
      <c r="P203" s="313"/>
      <c r="Q203" s="313"/>
      <c r="R203" s="313"/>
      <c r="S203" s="691"/>
    </row>
    <row r="204" spans="2:19" ht="12.75"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O204" s="313"/>
      <c r="P204" s="313"/>
      <c r="Q204" s="313"/>
      <c r="R204" s="313"/>
      <c r="S204" s="691"/>
    </row>
    <row r="205" spans="2:19" ht="12.75"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O205" s="313"/>
      <c r="P205" s="313"/>
      <c r="Q205" s="313"/>
      <c r="R205" s="313"/>
      <c r="S205" s="691"/>
    </row>
    <row r="206" spans="2:19" ht="12.75"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O206" s="313"/>
      <c r="P206" s="313"/>
      <c r="Q206" s="313"/>
      <c r="R206" s="313"/>
      <c r="S206" s="691"/>
    </row>
    <row r="207" spans="2:19" ht="12.75"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O207" s="313"/>
      <c r="P207" s="313"/>
      <c r="Q207" s="313"/>
      <c r="R207" s="313"/>
      <c r="S207" s="691"/>
    </row>
    <row r="208" spans="2:19" ht="12.75"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O208" s="313"/>
      <c r="P208" s="313"/>
      <c r="Q208" s="313"/>
      <c r="R208" s="313"/>
      <c r="S208" s="691"/>
    </row>
    <row r="209" spans="2:19" ht="12.75"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O209" s="313"/>
      <c r="P209" s="313"/>
      <c r="Q209" s="313"/>
      <c r="R209" s="313"/>
      <c r="S209" s="691"/>
    </row>
    <row r="210" spans="2:19" ht="12.75"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O210" s="313"/>
      <c r="P210" s="313"/>
      <c r="Q210" s="313"/>
      <c r="R210" s="313"/>
      <c r="S210" s="691"/>
    </row>
    <row r="211" spans="2:19" ht="12.75"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O211" s="313"/>
      <c r="P211" s="313"/>
      <c r="Q211" s="313"/>
      <c r="R211" s="313"/>
      <c r="S211" s="691"/>
    </row>
    <row r="212" spans="2:19" ht="12.75"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O212" s="313"/>
      <c r="P212" s="313"/>
      <c r="Q212" s="313"/>
      <c r="R212" s="313"/>
      <c r="S212" s="691"/>
    </row>
    <row r="213" spans="2:19" ht="12.75"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O213" s="313"/>
      <c r="P213" s="313"/>
      <c r="Q213" s="313"/>
      <c r="R213" s="313"/>
      <c r="S213" s="691"/>
    </row>
    <row r="214" spans="2:19" ht="12.75"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O214" s="313"/>
      <c r="P214" s="313"/>
      <c r="Q214" s="313"/>
      <c r="R214" s="313"/>
      <c r="S214" s="691"/>
    </row>
    <row r="215" spans="2:19" ht="12.75"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O215" s="313"/>
      <c r="P215" s="313"/>
      <c r="Q215" s="313"/>
      <c r="R215" s="313"/>
      <c r="S215" s="691"/>
    </row>
    <row r="216" spans="2:19" ht="12.75"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O216" s="313"/>
      <c r="P216" s="313"/>
      <c r="Q216" s="313"/>
      <c r="R216" s="313"/>
      <c r="S216" s="691"/>
    </row>
    <row r="217" spans="2:19" ht="12.75"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O217" s="313"/>
      <c r="P217" s="313"/>
      <c r="Q217" s="313"/>
      <c r="R217" s="313"/>
      <c r="S217" s="691"/>
    </row>
    <row r="218" spans="2:19" ht="12.75"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O218" s="313"/>
      <c r="P218" s="313"/>
      <c r="Q218" s="313"/>
      <c r="R218" s="313"/>
      <c r="S218" s="691"/>
    </row>
    <row r="219" spans="2:19" ht="12.75"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O219" s="313"/>
      <c r="P219" s="313"/>
      <c r="Q219" s="313"/>
      <c r="R219" s="313"/>
      <c r="S219" s="691"/>
    </row>
    <row r="220" spans="2:19" ht="12.75"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O220" s="313"/>
      <c r="P220" s="313"/>
      <c r="Q220" s="313"/>
      <c r="R220" s="313"/>
      <c r="S220" s="691"/>
    </row>
    <row r="221" spans="2:19" ht="12.75"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O221" s="313"/>
      <c r="P221" s="313"/>
      <c r="Q221" s="313"/>
      <c r="R221" s="313"/>
      <c r="S221" s="691"/>
    </row>
    <row r="222" spans="2:19" ht="12.75"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O222" s="313"/>
      <c r="P222" s="313"/>
      <c r="Q222" s="313"/>
      <c r="R222" s="313"/>
      <c r="S222" s="691"/>
    </row>
    <row r="223" spans="2:11" ht="12.75">
      <c r="B223" s="70"/>
      <c r="C223" s="70"/>
      <c r="D223" s="70"/>
      <c r="E223" s="70"/>
      <c r="F223" s="70"/>
      <c r="G223" s="70"/>
      <c r="H223" s="70"/>
      <c r="I223" s="70"/>
      <c r="J223" s="70"/>
      <c r="K223" s="70"/>
    </row>
    <row r="224" spans="2:11" ht="12.75">
      <c r="B224" s="70"/>
      <c r="C224" s="70"/>
      <c r="D224" s="70"/>
      <c r="E224" s="70"/>
      <c r="F224" s="70"/>
      <c r="G224" s="70"/>
      <c r="H224" s="70"/>
      <c r="I224" s="70"/>
      <c r="J224" s="70"/>
      <c r="K224" s="70"/>
    </row>
    <row r="225" spans="2:11" ht="12.75">
      <c r="B225" s="70"/>
      <c r="C225" s="70"/>
      <c r="D225" s="70"/>
      <c r="E225" s="70"/>
      <c r="F225" s="70"/>
      <c r="G225" s="70"/>
      <c r="H225" s="70"/>
      <c r="I225" s="70"/>
      <c r="J225" s="70"/>
      <c r="K225" s="70"/>
    </row>
    <row r="226" spans="2:11" ht="12.75">
      <c r="B226" s="70"/>
      <c r="C226" s="70"/>
      <c r="D226" s="70"/>
      <c r="E226" s="70"/>
      <c r="F226" s="70"/>
      <c r="G226" s="70"/>
      <c r="H226" s="70"/>
      <c r="I226" s="70"/>
      <c r="J226" s="70"/>
      <c r="K226" s="70"/>
    </row>
    <row r="227" spans="2:11" ht="12.75">
      <c r="B227" s="70"/>
      <c r="C227" s="70"/>
      <c r="D227" s="70"/>
      <c r="E227" s="70"/>
      <c r="F227" s="70"/>
      <c r="G227" s="70"/>
      <c r="H227" s="70"/>
      <c r="I227" s="70"/>
      <c r="J227" s="70"/>
      <c r="K227" s="70"/>
    </row>
    <row r="228" spans="2:11" ht="12.75">
      <c r="B228" s="70"/>
      <c r="C228" s="70"/>
      <c r="D228" s="70"/>
      <c r="E228" s="70"/>
      <c r="F228" s="70"/>
      <c r="G228" s="70"/>
      <c r="H228" s="70"/>
      <c r="I228" s="70"/>
      <c r="J228" s="70"/>
      <c r="K228" s="70"/>
    </row>
    <row r="229" spans="2:11" ht="12.75">
      <c r="B229" s="70"/>
      <c r="C229" s="70"/>
      <c r="D229" s="70"/>
      <c r="E229" s="70"/>
      <c r="F229" s="70"/>
      <c r="G229" s="70"/>
      <c r="H229" s="70"/>
      <c r="I229" s="70"/>
      <c r="J229" s="70"/>
      <c r="K229" s="70"/>
    </row>
    <row r="230" spans="2:11" ht="12.75">
      <c r="B230" s="70"/>
      <c r="C230" s="70"/>
      <c r="D230" s="70"/>
      <c r="E230" s="70"/>
      <c r="F230" s="70"/>
      <c r="G230" s="70"/>
      <c r="H230" s="70"/>
      <c r="I230" s="70"/>
      <c r="J230" s="70"/>
      <c r="K230" s="70"/>
    </row>
    <row r="231" spans="2:11" ht="12.75">
      <c r="B231" s="70"/>
      <c r="C231" s="70"/>
      <c r="D231" s="70"/>
      <c r="E231" s="70"/>
      <c r="F231" s="70"/>
      <c r="G231" s="70"/>
      <c r="H231" s="70"/>
      <c r="I231" s="70"/>
      <c r="J231" s="70"/>
      <c r="K231" s="70"/>
    </row>
    <row r="232" spans="2:11" ht="12.75">
      <c r="B232" s="70"/>
      <c r="C232" s="70"/>
      <c r="D232" s="70"/>
      <c r="E232" s="70"/>
      <c r="F232" s="70"/>
      <c r="G232" s="70"/>
      <c r="H232" s="70"/>
      <c r="I232" s="70"/>
      <c r="J232" s="70"/>
      <c r="K232" s="70"/>
    </row>
    <row r="233" spans="2:11" ht="12.75">
      <c r="B233" s="70"/>
      <c r="C233" s="70"/>
      <c r="D233" s="70"/>
      <c r="E233" s="70"/>
      <c r="F233" s="70"/>
      <c r="G233" s="70"/>
      <c r="H233" s="70"/>
      <c r="I233" s="70"/>
      <c r="J233" s="70"/>
      <c r="K233" s="70"/>
    </row>
    <row r="234" spans="2:11" ht="12.75">
      <c r="B234" s="70"/>
      <c r="C234" s="70"/>
      <c r="D234" s="70"/>
      <c r="E234" s="70"/>
      <c r="F234" s="70"/>
      <c r="G234" s="70"/>
      <c r="H234" s="70"/>
      <c r="I234" s="70"/>
      <c r="J234" s="70"/>
      <c r="K234" s="70"/>
    </row>
    <row r="235" spans="2:11" ht="12.75">
      <c r="B235" s="70"/>
      <c r="C235" s="70"/>
      <c r="D235" s="70"/>
      <c r="E235" s="70"/>
      <c r="F235" s="70"/>
      <c r="G235" s="70"/>
      <c r="H235" s="70"/>
      <c r="I235" s="70"/>
      <c r="J235" s="70"/>
      <c r="K235" s="70"/>
    </row>
    <row r="236" spans="2:11" ht="12.75">
      <c r="B236" s="70"/>
      <c r="C236" s="70"/>
      <c r="D236" s="70"/>
      <c r="E236" s="70"/>
      <c r="F236" s="70"/>
      <c r="G236" s="70"/>
      <c r="H236" s="70"/>
      <c r="I236" s="70"/>
      <c r="J236" s="70"/>
      <c r="K236" s="70"/>
    </row>
    <row r="237" spans="2:11" ht="12.75">
      <c r="B237" s="70"/>
      <c r="C237" s="70"/>
      <c r="D237" s="70"/>
      <c r="E237" s="70"/>
      <c r="F237" s="70"/>
      <c r="G237" s="70"/>
      <c r="H237" s="70"/>
      <c r="I237" s="70"/>
      <c r="J237" s="70"/>
      <c r="K237" s="70"/>
    </row>
    <row r="238" spans="2:11" ht="12.75">
      <c r="B238" s="70"/>
      <c r="C238" s="70"/>
      <c r="D238" s="70"/>
      <c r="E238" s="70"/>
      <c r="F238" s="70"/>
      <c r="G238" s="70"/>
      <c r="H238" s="70"/>
      <c r="I238" s="70"/>
      <c r="J238" s="70"/>
      <c r="K238" s="70"/>
    </row>
    <row r="239" spans="2:11" ht="12.75">
      <c r="B239" s="70"/>
      <c r="C239" s="70"/>
      <c r="D239" s="70"/>
      <c r="E239" s="70"/>
      <c r="F239" s="70"/>
      <c r="G239" s="70"/>
      <c r="H239" s="70"/>
      <c r="I239" s="70"/>
      <c r="J239" s="70"/>
      <c r="K239" s="70"/>
    </row>
    <row r="240" spans="2:11" ht="12.75">
      <c r="B240" s="70"/>
      <c r="C240" s="70"/>
      <c r="D240" s="70"/>
      <c r="E240" s="70"/>
      <c r="F240" s="70"/>
      <c r="G240" s="70"/>
      <c r="H240" s="70"/>
      <c r="I240" s="70"/>
      <c r="J240" s="70"/>
      <c r="K240" s="70"/>
    </row>
    <row r="241" spans="2:11" ht="12.75">
      <c r="B241" s="70"/>
      <c r="C241" s="70"/>
      <c r="D241" s="70"/>
      <c r="E241" s="70"/>
      <c r="F241" s="70"/>
      <c r="G241" s="70"/>
      <c r="H241" s="70"/>
      <c r="I241" s="70"/>
      <c r="J241" s="70"/>
      <c r="K241" s="70"/>
    </row>
    <row r="242" spans="2:11" ht="12.75">
      <c r="B242" s="70"/>
      <c r="C242" s="70"/>
      <c r="D242" s="70"/>
      <c r="E242" s="70"/>
      <c r="F242" s="70"/>
      <c r="G242" s="70"/>
      <c r="H242" s="70"/>
      <c r="I242" s="70"/>
      <c r="J242" s="70"/>
      <c r="K242" s="70"/>
    </row>
    <row r="243" spans="2:11" ht="12.75">
      <c r="B243" s="70"/>
      <c r="C243" s="70"/>
      <c r="D243" s="70"/>
      <c r="E243" s="70"/>
      <c r="F243" s="70"/>
      <c r="G243" s="70"/>
      <c r="H243" s="70"/>
      <c r="I243" s="70"/>
      <c r="J243" s="70"/>
      <c r="K243" s="70"/>
    </row>
    <row r="244" spans="2:11" ht="12.75">
      <c r="B244" s="70"/>
      <c r="C244" s="70"/>
      <c r="D244" s="70"/>
      <c r="E244" s="70"/>
      <c r="F244" s="70"/>
      <c r="G244" s="70"/>
      <c r="H244" s="70"/>
      <c r="I244" s="70"/>
      <c r="J244" s="70"/>
      <c r="K244" s="70"/>
    </row>
    <row r="245" spans="2:11" ht="12.75">
      <c r="B245" s="70"/>
      <c r="C245" s="70"/>
      <c r="D245" s="70"/>
      <c r="E245" s="70"/>
      <c r="F245" s="70"/>
      <c r="G245" s="70"/>
      <c r="H245" s="70"/>
      <c r="I245" s="70"/>
      <c r="J245" s="70"/>
      <c r="K245" s="70"/>
    </row>
    <row r="246" spans="2:11" ht="12.75">
      <c r="B246" s="70"/>
      <c r="C246" s="70"/>
      <c r="D246" s="70"/>
      <c r="E246" s="70"/>
      <c r="F246" s="70"/>
      <c r="G246" s="70"/>
      <c r="H246" s="70"/>
      <c r="I246" s="70"/>
      <c r="J246" s="70"/>
      <c r="K246" s="70"/>
    </row>
    <row r="247" spans="2:11" ht="12.75">
      <c r="B247" s="70"/>
      <c r="C247" s="70"/>
      <c r="D247" s="70"/>
      <c r="E247" s="70"/>
      <c r="F247" s="70"/>
      <c r="G247" s="70"/>
      <c r="H247" s="70"/>
      <c r="I247" s="70"/>
      <c r="J247" s="70"/>
      <c r="K247" s="70"/>
    </row>
    <row r="248" spans="2:11" ht="12.75">
      <c r="B248" s="70"/>
      <c r="C248" s="70"/>
      <c r="D248" s="70"/>
      <c r="E248" s="70"/>
      <c r="F248" s="70"/>
      <c r="G248" s="70"/>
      <c r="H248" s="70"/>
      <c r="I248" s="70"/>
      <c r="J248" s="70"/>
      <c r="K248" s="70"/>
    </row>
    <row r="249" spans="2:11" ht="12.75">
      <c r="B249" s="70"/>
      <c r="C249" s="70"/>
      <c r="D249" s="70"/>
      <c r="E249" s="70"/>
      <c r="F249" s="70"/>
      <c r="G249" s="70"/>
      <c r="H249" s="70"/>
      <c r="I249" s="70"/>
      <c r="J249" s="70"/>
      <c r="K249" s="70"/>
    </row>
    <row r="250" spans="2:11" ht="12.75">
      <c r="B250" s="70"/>
      <c r="C250" s="70"/>
      <c r="D250" s="70"/>
      <c r="E250" s="70"/>
      <c r="F250" s="70"/>
      <c r="G250" s="70"/>
      <c r="H250" s="70"/>
      <c r="I250" s="70"/>
      <c r="J250" s="70"/>
      <c r="K250" s="70"/>
    </row>
    <row r="251" spans="2:11" ht="12.75">
      <c r="B251" s="70"/>
      <c r="C251" s="70"/>
      <c r="D251" s="70"/>
      <c r="E251" s="70"/>
      <c r="F251" s="70"/>
      <c r="G251" s="70"/>
      <c r="H251" s="70"/>
      <c r="I251" s="70"/>
      <c r="J251" s="70"/>
      <c r="K251" s="70"/>
    </row>
    <row r="252" spans="2:11" ht="12.75">
      <c r="B252" s="70"/>
      <c r="C252" s="70"/>
      <c r="D252" s="70"/>
      <c r="E252" s="70"/>
      <c r="F252" s="70"/>
      <c r="G252" s="70"/>
      <c r="H252" s="70"/>
      <c r="I252" s="70"/>
      <c r="J252" s="70"/>
      <c r="K252" s="70"/>
    </row>
    <row r="253" spans="2:11" ht="12.75">
      <c r="B253" s="70"/>
      <c r="C253" s="70"/>
      <c r="D253" s="70"/>
      <c r="E253" s="70"/>
      <c r="F253" s="70"/>
      <c r="G253" s="70"/>
      <c r="H253" s="70"/>
      <c r="I253" s="70"/>
      <c r="J253" s="70"/>
      <c r="K253" s="70"/>
    </row>
    <row r="254" spans="2:11" ht="12.75">
      <c r="B254" s="70"/>
      <c r="C254" s="70"/>
      <c r="D254" s="70"/>
      <c r="E254" s="70"/>
      <c r="F254" s="70"/>
      <c r="G254" s="70"/>
      <c r="H254" s="70"/>
      <c r="I254" s="70"/>
      <c r="J254" s="70"/>
      <c r="K254" s="70"/>
    </row>
    <row r="255" spans="2:11" ht="12.75">
      <c r="B255" s="70"/>
      <c r="C255" s="70"/>
      <c r="D255" s="70"/>
      <c r="E255" s="70"/>
      <c r="F255" s="70"/>
      <c r="G255" s="70"/>
      <c r="H255" s="70"/>
      <c r="I255" s="70"/>
      <c r="J255" s="70"/>
      <c r="K255" s="70"/>
    </row>
    <row r="256" spans="2:11" ht="12.75">
      <c r="B256" s="70"/>
      <c r="C256" s="70"/>
      <c r="D256" s="70"/>
      <c r="E256" s="70"/>
      <c r="F256" s="70"/>
      <c r="G256" s="70"/>
      <c r="H256" s="70"/>
      <c r="I256" s="70"/>
      <c r="J256" s="70"/>
      <c r="K256" s="70"/>
    </row>
    <row r="257" spans="2:11" ht="12.75">
      <c r="B257" s="70"/>
      <c r="C257" s="70"/>
      <c r="D257" s="70"/>
      <c r="E257" s="70"/>
      <c r="F257" s="70"/>
      <c r="G257" s="70"/>
      <c r="H257" s="70"/>
      <c r="I257" s="70"/>
      <c r="J257" s="70"/>
      <c r="K257" s="70"/>
    </row>
    <row r="258" spans="2:11" ht="12.75">
      <c r="B258" s="70"/>
      <c r="C258" s="70"/>
      <c r="D258" s="70"/>
      <c r="E258" s="70"/>
      <c r="F258" s="70"/>
      <c r="G258" s="70"/>
      <c r="H258" s="70"/>
      <c r="I258" s="70"/>
      <c r="J258" s="70"/>
      <c r="K258" s="70"/>
    </row>
    <row r="259" spans="2:11" ht="12.75">
      <c r="B259" s="70"/>
      <c r="C259" s="70"/>
      <c r="D259" s="70"/>
      <c r="E259" s="70"/>
      <c r="F259" s="70"/>
      <c r="G259" s="70"/>
      <c r="H259" s="70"/>
      <c r="I259" s="70"/>
      <c r="J259" s="70"/>
      <c r="K259" s="70"/>
    </row>
    <row r="260" spans="2:11" ht="12.75">
      <c r="B260" s="70"/>
      <c r="C260" s="70"/>
      <c r="D260" s="70"/>
      <c r="E260" s="70"/>
      <c r="F260" s="70"/>
      <c r="G260" s="70"/>
      <c r="H260" s="70"/>
      <c r="I260" s="70"/>
      <c r="J260" s="70"/>
      <c r="K260" s="70"/>
    </row>
    <row r="261" spans="2:11" ht="12.75">
      <c r="B261" s="70"/>
      <c r="C261" s="70"/>
      <c r="D261" s="70"/>
      <c r="E261" s="70"/>
      <c r="F261" s="70"/>
      <c r="G261" s="70"/>
      <c r="H261" s="70"/>
      <c r="I261" s="70"/>
      <c r="J261" s="70"/>
      <c r="K261" s="70"/>
    </row>
    <row r="262" spans="2:11" ht="12.75">
      <c r="B262" s="70"/>
      <c r="C262" s="70"/>
      <c r="D262" s="70"/>
      <c r="E262" s="70"/>
      <c r="F262" s="70"/>
      <c r="G262" s="70"/>
      <c r="H262" s="70"/>
      <c r="I262" s="70"/>
      <c r="J262" s="70"/>
      <c r="K262" s="70"/>
    </row>
    <row r="263" spans="2:11" ht="12.75">
      <c r="B263" s="70"/>
      <c r="C263" s="70"/>
      <c r="D263" s="70"/>
      <c r="E263" s="70"/>
      <c r="F263" s="70"/>
      <c r="G263" s="70"/>
      <c r="H263" s="70"/>
      <c r="I263" s="70"/>
      <c r="J263" s="70"/>
      <c r="K263" s="70"/>
    </row>
    <row r="264" spans="2:11" ht="12.75">
      <c r="B264" s="70"/>
      <c r="C264" s="70"/>
      <c r="D264" s="70"/>
      <c r="E264" s="70"/>
      <c r="F264" s="70"/>
      <c r="G264" s="70"/>
      <c r="H264" s="70"/>
      <c r="I264" s="70"/>
      <c r="J264" s="70"/>
      <c r="K264" s="70"/>
    </row>
    <row r="265" spans="2:11" ht="12.75">
      <c r="B265" s="70"/>
      <c r="C265" s="70"/>
      <c r="D265" s="70"/>
      <c r="E265" s="70"/>
      <c r="F265" s="70"/>
      <c r="G265" s="70"/>
      <c r="H265" s="70"/>
      <c r="I265" s="70"/>
      <c r="J265" s="70"/>
      <c r="K265" s="70"/>
    </row>
    <row r="266" spans="2:11" ht="12.75">
      <c r="B266" s="70"/>
      <c r="C266" s="70"/>
      <c r="D266" s="70"/>
      <c r="E266" s="70"/>
      <c r="F266" s="70"/>
      <c r="G266" s="70"/>
      <c r="H266" s="70"/>
      <c r="I266" s="70"/>
      <c r="J266" s="70"/>
      <c r="K266" s="70"/>
    </row>
    <row r="267" spans="2:11" ht="12.75">
      <c r="B267" s="70"/>
      <c r="C267" s="70"/>
      <c r="D267" s="70"/>
      <c r="E267" s="70"/>
      <c r="F267" s="70"/>
      <c r="G267" s="70"/>
      <c r="H267" s="70"/>
      <c r="I267" s="70"/>
      <c r="J267" s="70"/>
      <c r="K267" s="70"/>
    </row>
    <row r="268" spans="2:11" ht="12.75">
      <c r="B268" s="70"/>
      <c r="C268" s="70"/>
      <c r="D268" s="70"/>
      <c r="E268" s="70"/>
      <c r="F268" s="70"/>
      <c r="G268" s="70"/>
      <c r="H268" s="70"/>
      <c r="I268" s="70"/>
      <c r="J268" s="70"/>
      <c r="K268" s="70"/>
    </row>
    <row r="269" spans="2:11" ht="12.75">
      <c r="B269" s="70"/>
      <c r="C269" s="70"/>
      <c r="D269" s="70"/>
      <c r="E269" s="70"/>
      <c r="F269" s="70"/>
      <c r="G269" s="70"/>
      <c r="H269" s="70"/>
      <c r="I269" s="70"/>
      <c r="J269" s="70"/>
      <c r="K269" s="70"/>
    </row>
    <row r="270" spans="2:11" ht="12.75">
      <c r="B270" s="70"/>
      <c r="C270" s="70"/>
      <c r="D270" s="70"/>
      <c r="E270" s="70"/>
      <c r="F270" s="70"/>
      <c r="G270" s="70"/>
      <c r="H270" s="70"/>
      <c r="I270" s="70"/>
      <c r="J270" s="70"/>
      <c r="K270" s="70"/>
    </row>
    <row r="271" spans="2:11" ht="12.75">
      <c r="B271" s="70"/>
      <c r="C271" s="70"/>
      <c r="D271" s="70"/>
      <c r="E271" s="70"/>
      <c r="F271" s="70"/>
      <c r="G271" s="70"/>
      <c r="H271" s="70"/>
      <c r="I271" s="70"/>
      <c r="J271" s="70"/>
      <c r="K271" s="70"/>
    </row>
    <row r="272" spans="2:11" ht="12.75">
      <c r="B272" s="70"/>
      <c r="C272" s="70"/>
      <c r="D272" s="70"/>
      <c r="E272" s="70"/>
      <c r="F272" s="70"/>
      <c r="G272" s="70"/>
      <c r="H272" s="70"/>
      <c r="I272" s="70"/>
      <c r="J272" s="70"/>
      <c r="K272" s="70"/>
    </row>
    <row r="273" spans="2:11" ht="12.75">
      <c r="B273" s="70"/>
      <c r="C273" s="70"/>
      <c r="D273" s="70"/>
      <c r="E273" s="70"/>
      <c r="F273" s="70"/>
      <c r="G273" s="70"/>
      <c r="H273" s="70"/>
      <c r="I273" s="70"/>
      <c r="J273" s="70"/>
      <c r="K273" s="70"/>
    </row>
    <row r="274" spans="2:11" ht="12.75">
      <c r="B274" s="70"/>
      <c r="C274" s="70"/>
      <c r="D274" s="70"/>
      <c r="E274" s="70"/>
      <c r="F274" s="70"/>
      <c r="G274" s="70"/>
      <c r="H274" s="70"/>
      <c r="I274" s="70"/>
      <c r="J274" s="70"/>
      <c r="K274" s="70"/>
    </row>
    <row r="275" spans="2:11" ht="12.75">
      <c r="B275" s="70"/>
      <c r="C275" s="70"/>
      <c r="D275" s="70"/>
      <c r="E275" s="70"/>
      <c r="F275" s="70"/>
      <c r="G275" s="70"/>
      <c r="H275" s="70"/>
      <c r="I275" s="70"/>
      <c r="J275" s="70"/>
      <c r="K275" s="70"/>
    </row>
    <row r="276" spans="2:11" ht="12.75">
      <c r="B276" s="70"/>
      <c r="C276" s="70"/>
      <c r="D276" s="70"/>
      <c r="E276" s="70"/>
      <c r="F276" s="70"/>
      <c r="G276" s="70"/>
      <c r="H276" s="70"/>
      <c r="I276" s="70"/>
      <c r="J276" s="70"/>
      <c r="K276" s="70"/>
    </row>
    <row r="277" spans="2:11" ht="12.75">
      <c r="B277" s="70"/>
      <c r="C277" s="70"/>
      <c r="D277" s="70"/>
      <c r="E277" s="70"/>
      <c r="F277" s="70"/>
      <c r="G277" s="70"/>
      <c r="H277" s="70"/>
      <c r="I277" s="70"/>
      <c r="J277" s="70"/>
      <c r="K277" s="70"/>
    </row>
    <row r="278" spans="2:11" ht="12.75">
      <c r="B278" s="70"/>
      <c r="C278" s="70"/>
      <c r="D278" s="70"/>
      <c r="E278" s="70"/>
      <c r="F278" s="70"/>
      <c r="G278" s="70"/>
      <c r="H278" s="70"/>
      <c r="I278" s="70"/>
      <c r="J278" s="70"/>
      <c r="K278" s="70"/>
    </row>
    <row r="279" spans="2:11" ht="12.75">
      <c r="B279" s="70"/>
      <c r="C279" s="70"/>
      <c r="D279" s="70"/>
      <c r="E279" s="70"/>
      <c r="F279" s="70"/>
      <c r="G279" s="70"/>
      <c r="H279" s="70"/>
      <c r="I279" s="70"/>
      <c r="J279" s="70"/>
      <c r="K279" s="70"/>
    </row>
    <row r="280" spans="2:11" ht="12.75">
      <c r="B280" s="70"/>
      <c r="C280" s="70"/>
      <c r="D280" s="70"/>
      <c r="E280" s="70"/>
      <c r="F280" s="70"/>
      <c r="G280" s="70"/>
      <c r="H280" s="70"/>
      <c r="I280" s="70"/>
      <c r="J280" s="70"/>
      <c r="K280" s="70"/>
    </row>
    <row r="281" spans="2:11" ht="12.75">
      <c r="B281" s="70"/>
      <c r="C281" s="70"/>
      <c r="D281" s="70"/>
      <c r="E281" s="70"/>
      <c r="F281" s="70"/>
      <c r="G281" s="70"/>
      <c r="H281" s="70"/>
      <c r="I281" s="70"/>
      <c r="J281" s="70"/>
      <c r="K281" s="70"/>
    </row>
    <row r="282" spans="2:11" ht="12.75">
      <c r="B282" s="70"/>
      <c r="C282" s="70"/>
      <c r="D282" s="70"/>
      <c r="E282" s="70"/>
      <c r="F282" s="70"/>
      <c r="G282" s="70"/>
      <c r="H282" s="70"/>
      <c r="I282" s="70"/>
      <c r="J282" s="70"/>
      <c r="K282" s="70"/>
    </row>
    <row r="283" spans="2:11" ht="12.75">
      <c r="B283" s="70"/>
      <c r="C283" s="70"/>
      <c r="D283" s="70"/>
      <c r="E283" s="70"/>
      <c r="F283" s="70"/>
      <c r="G283" s="70"/>
      <c r="H283" s="70"/>
      <c r="I283" s="70"/>
      <c r="J283" s="70"/>
      <c r="K283" s="70"/>
    </row>
    <row r="284" spans="2:11" ht="12.75">
      <c r="B284" s="70"/>
      <c r="C284" s="70"/>
      <c r="D284" s="70"/>
      <c r="E284" s="70"/>
      <c r="F284" s="70"/>
      <c r="G284" s="70"/>
      <c r="H284" s="70"/>
      <c r="I284" s="70"/>
      <c r="J284" s="70"/>
      <c r="K284" s="70"/>
    </row>
    <row r="285" spans="2:11" ht="12.75">
      <c r="B285" s="70"/>
      <c r="C285" s="70"/>
      <c r="D285" s="70"/>
      <c r="E285" s="70"/>
      <c r="F285" s="70"/>
      <c r="G285" s="70"/>
      <c r="H285" s="70"/>
      <c r="I285" s="70"/>
      <c r="J285" s="70"/>
      <c r="K285" s="70"/>
    </row>
    <row r="286" spans="2:11" ht="12.75">
      <c r="B286" s="70"/>
      <c r="C286" s="70"/>
      <c r="D286" s="70"/>
      <c r="E286" s="70"/>
      <c r="F286" s="70"/>
      <c r="G286" s="70"/>
      <c r="H286" s="70"/>
      <c r="I286" s="70"/>
      <c r="J286" s="70"/>
      <c r="K286" s="70"/>
    </row>
    <row r="287" spans="2:11" ht="12.75">
      <c r="B287" s="70"/>
      <c r="C287" s="70"/>
      <c r="D287" s="70"/>
      <c r="E287" s="70"/>
      <c r="F287" s="70"/>
      <c r="G287" s="70"/>
      <c r="H287" s="70"/>
      <c r="I287" s="70"/>
      <c r="J287" s="70"/>
      <c r="K287" s="70"/>
    </row>
    <row r="288" spans="2:11" ht="12.75">
      <c r="B288" s="70"/>
      <c r="C288" s="70"/>
      <c r="D288" s="70"/>
      <c r="E288" s="70"/>
      <c r="F288" s="70"/>
      <c r="G288" s="70"/>
      <c r="H288" s="70"/>
      <c r="I288" s="70"/>
      <c r="J288" s="70"/>
      <c r="K288" s="70"/>
    </row>
    <row r="289" spans="2:11" ht="12.75">
      <c r="B289" s="70"/>
      <c r="C289" s="70"/>
      <c r="D289" s="70"/>
      <c r="E289" s="70"/>
      <c r="F289" s="70"/>
      <c r="G289" s="70"/>
      <c r="H289" s="70"/>
      <c r="I289" s="70"/>
      <c r="J289" s="70"/>
      <c r="K289" s="70"/>
    </row>
    <row r="290" spans="2:11" ht="12.75">
      <c r="B290" s="70"/>
      <c r="C290" s="70"/>
      <c r="D290" s="70"/>
      <c r="E290" s="70"/>
      <c r="F290" s="70"/>
      <c r="G290" s="70"/>
      <c r="H290" s="70"/>
      <c r="I290" s="70"/>
      <c r="J290" s="70"/>
      <c r="K290" s="70"/>
    </row>
    <row r="291" spans="2:11" ht="12.75">
      <c r="B291" s="70"/>
      <c r="C291" s="70"/>
      <c r="D291" s="70"/>
      <c r="E291" s="70"/>
      <c r="F291" s="70"/>
      <c r="G291" s="70"/>
      <c r="H291" s="70"/>
      <c r="I291" s="70"/>
      <c r="J291" s="70"/>
      <c r="K291" s="70"/>
    </row>
    <row r="292" spans="2:11" ht="12.75">
      <c r="B292" s="70"/>
      <c r="C292" s="70"/>
      <c r="D292" s="70"/>
      <c r="E292" s="70"/>
      <c r="F292" s="70"/>
      <c r="G292" s="70"/>
      <c r="H292" s="70"/>
      <c r="I292" s="70"/>
      <c r="J292" s="70"/>
      <c r="K292" s="70"/>
    </row>
    <row r="293" spans="2:11" ht="12.75">
      <c r="B293" s="70"/>
      <c r="C293" s="70"/>
      <c r="D293" s="70"/>
      <c r="E293" s="70"/>
      <c r="F293" s="70"/>
      <c r="G293" s="70"/>
      <c r="H293" s="70"/>
      <c r="I293" s="70"/>
      <c r="J293" s="70"/>
      <c r="K293" s="70"/>
    </row>
    <row r="294" spans="2:11" ht="12.75">
      <c r="B294" s="70"/>
      <c r="C294" s="70"/>
      <c r="D294" s="70"/>
      <c r="E294" s="70"/>
      <c r="F294" s="70"/>
      <c r="G294" s="70"/>
      <c r="H294" s="70"/>
      <c r="I294" s="70"/>
      <c r="J294" s="70"/>
      <c r="K294" s="70"/>
    </row>
    <row r="295" spans="2:11" ht="12.75">
      <c r="B295" s="70"/>
      <c r="C295" s="70"/>
      <c r="D295" s="70"/>
      <c r="E295" s="70"/>
      <c r="F295" s="70"/>
      <c r="G295" s="70"/>
      <c r="H295" s="70"/>
      <c r="I295" s="70"/>
      <c r="J295" s="70"/>
      <c r="K295" s="70"/>
    </row>
    <row r="296" spans="2:11" ht="12.75">
      <c r="B296" s="70"/>
      <c r="C296" s="70"/>
      <c r="D296" s="70"/>
      <c r="E296" s="70"/>
      <c r="F296" s="70"/>
      <c r="G296" s="70"/>
      <c r="H296" s="70"/>
      <c r="I296" s="70"/>
      <c r="J296" s="70"/>
      <c r="K296" s="70"/>
    </row>
    <row r="297" spans="2:11" ht="12.75">
      <c r="B297" s="70"/>
      <c r="C297" s="70"/>
      <c r="D297" s="70"/>
      <c r="E297" s="70"/>
      <c r="F297" s="70"/>
      <c r="G297" s="70"/>
      <c r="H297" s="70"/>
      <c r="I297" s="70"/>
      <c r="J297" s="70"/>
      <c r="K297" s="70"/>
    </row>
    <row r="298" spans="2:11" ht="12.75">
      <c r="B298" s="70"/>
      <c r="C298" s="70"/>
      <c r="D298" s="70"/>
      <c r="E298" s="70"/>
      <c r="F298" s="70"/>
      <c r="G298" s="70"/>
      <c r="H298" s="70"/>
      <c r="I298" s="70"/>
      <c r="J298" s="70"/>
      <c r="K298" s="70"/>
    </row>
    <row r="299" spans="2:11" ht="12.75">
      <c r="B299" s="70"/>
      <c r="C299" s="70"/>
      <c r="D299" s="70"/>
      <c r="E299" s="70"/>
      <c r="F299" s="70"/>
      <c r="G299" s="70"/>
      <c r="H299" s="70"/>
      <c r="I299" s="70"/>
      <c r="J299" s="70"/>
      <c r="K299" s="70"/>
    </row>
    <row r="300" spans="2:11" ht="12.75">
      <c r="B300" s="70"/>
      <c r="C300" s="70"/>
      <c r="D300" s="70"/>
      <c r="E300" s="70"/>
      <c r="F300" s="70"/>
      <c r="G300" s="70"/>
      <c r="H300" s="70"/>
      <c r="I300" s="70"/>
      <c r="J300" s="70"/>
      <c r="K300" s="70"/>
    </row>
    <row r="301" spans="2:11" ht="12.75">
      <c r="B301" s="70"/>
      <c r="C301" s="70"/>
      <c r="D301" s="70"/>
      <c r="E301" s="70"/>
      <c r="F301" s="70"/>
      <c r="G301" s="70"/>
      <c r="H301" s="70"/>
      <c r="I301" s="70"/>
      <c r="J301" s="70"/>
      <c r="K301" s="70"/>
    </row>
    <row r="302" spans="2:11" ht="12.75">
      <c r="B302" s="70"/>
      <c r="C302" s="70"/>
      <c r="D302" s="70"/>
      <c r="E302" s="70"/>
      <c r="F302" s="70"/>
      <c r="G302" s="70"/>
      <c r="H302" s="70"/>
      <c r="I302" s="70"/>
      <c r="J302" s="70"/>
      <c r="K302" s="70"/>
    </row>
    <row r="303" spans="2:11" ht="12.75">
      <c r="B303" s="70"/>
      <c r="C303" s="70"/>
      <c r="D303" s="70"/>
      <c r="E303" s="70"/>
      <c r="F303" s="70"/>
      <c r="G303" s="70"/>
      <c r="H303" s="70"/>
      <c r="I303" s="70"/>
      <c r="J303" s="70"/>
      <c r="K303" s="70"/>
    </row>
    <row r="304" spans="2:11" ht="12.75">
      <c r="B304" s="70"/>
      <c r="C304" s="70"/>
      <c r="D304" s="70"/>
      <c r="E304" s="70"/>
      <c r="F304" s="70"/>
      <c r="G304" s="70"/>
      <c r="H304" s="70"/>
      <c r="I304" s="70"/>
      <c r="J304" s="70"/>
      <c r="K304" s="70"/>
    </row>
    <row r="305" spans="2:11" ht="12.75">
      <c r="B305" s="70"/>
      <c r="C305" s="70"/>
      <c r="D305" s="70"/>
      <c r="E305" s="70"/>
      <c r="F305" s="70"/>
      <c r="G305" s="70"/>
      <c r="H305" s="70"/>
      <c r="I305" s="70"/>
      <c r="J305" s="70"/>
      <c r="K305" s="70"/>
    </row>
    <row r="306" spans="2:11" ht="12.75">
      <c r="B306" s="70"/>
      <c r="C306" s="70"/>
      <c r="D306" s="70"/>
      <c r="E306" s="70"/>
      <c r="F306" s="70"/>
      <c r="G306" s="70"/>
      <c r="H306" s="70"/>
      <c r="I306" s="70"/>
      <c r="J306" s="70"/>
      <c r="K306" s="70"/>
    </row>
    <row r="307" spans="2:11" ht="12.75">
      <c r="B307" s="70"/>
      <c r="C307" s="70"/>
      <c r="D307" s="70"/>
      <c r="E307" s="70"/>
      <c r="F307" s="70"/>
      <c r="G307" s="70"/>
      <c r="H307" s="70"/>
      <c r="I307" s="70"/>
      <c r="J307" s="70"/>
      <c r="K307" s="70"/>
    </row>
    <row r="308" spans="2:11" ht="12.75">
      <c r="B308" s="70"/>
      <c r="C308" s="70"/>
      <c r="D308" s="70"/>
      <c r="E308" s="70"/>
      <c r="F308" s="70"/>
      <c r="G308" s="70"/>
      <c r="H308" s="70"/>
      <c r="I308" s="70"/>
      <c r="J308" s="70"/>
      <c r="K308" s="70"/>
    </row>
    <row r="309" spans="2:11" ht="12.75">
      <c r="B309" s="70"/>
      <c r="C309" s="70"/>
      <c r="D309" s="70"/>
      <c r="E309" s="70"/>
      <c r="F309" s="70"/>
      <c r="G309" s="70"/>
      <c r="H309" s="70"/>
      <c r="I309" s="70"/>
      <c r="J309" s="70"/>
      <c r="K309" s="70"/>
    </row>
    <row r="310" spans="2:11" ht="12.75">
      <c r="B310" s="70"/>
      <c r="C310" s="70"/>
      <c r="D310" s="70"/>
      <c r="E310" s="70"/>
      <c r="F310" s="70"/>
      <c r="G310" s="70"/>
      <c r="H310" s="70"/>
      <c r="I310" s="70"/>
      <c r="J310" s="70"/>
      <c r="K310" s="70"/>
    </row>
    <row r="311" spans="2:11" ht="12.75">
      <c r="B311" s="70"/>
      <c r="C311" s="70"/>
      <c r="D311" s="70"/>
      <c r="E311" s="70"/>
      <c r="F311" s="70"/>
      <c r="G311" s="70"/>
      <c r="H311" s="70"/>
      <c r="I311" s="70"/>
      <c r="J311" s="70"/>
      <c r="K311" s="70"/>
    </row>
    <row r="312" spans="2:11" ht="12.75">
      <c r="B312" s="70"/>
      <c r="C312" s="70"/>
      <c r="D312" s="70"/>
      <c r="E312" s="70"/>
      <c r="F312" s="70"/>
      <c r="G312" s="70"/>
      <c r="H312" s="70"/>
      <c r="I312" s="70"/>
      <c r="J312" s="70"/>
      <c r="K312" s="70"/>
    </row>
    <row r="313" spans="2:11" ht="12.75">
      <c r="B313" s="70"/>
      <c r="C313" s="70"/>
      <c r="D313" s="70"/>
      <c r="E313" s="70"/>
      <c r="F313" s="70"/>
      <c r="G313" s="70"/>
      <c r="H313" s="70"/>
      <c r="I313" s="70"/>
      <c r="J313" s="70"/>
      <c r="K313" s="70"/>
    </row>
    <row r="314" spans="2:11" ht="12.75">
      <c r="B314" s="70"/>
      <c r="C314" s="70"/>
      <c r="D314" s="70"/>
      <c r="E314" s="70"/>
      <c r="F314" s="70"/>
      <c r="G314" s="70"/>
      <c r="H314" s="70"/>
      <c r="I314" s="70"/>
      <c r="J314" s="70"/>
      <c r="K314" s="70"/>
    </row>
    <row r="315" spans="2:11" ht="12.75">
      <c r="B315" s="70"/>
      <c r="C315" s="70"/>
      <c r="D315" s="70"/>
      <c r="E315" s="70"/>
      <c r="F315" s="70"/>
      <c r="G315" s="70"/>
      <c r="H315" s="70"/>
      <c r="I315" s="70"/>
      <c r="J315" s="70"/>
      <c r="K315" s="70"/>
    </row>
    <row r="316" spans="2:11" ht="12.75">
      <c r="B316" s="70"/>
      <c r="C316" s="70"/>
      <c r="D316" s="70"/>
      <c r="E316" s="70"/>
      <c r="F316" s="70"/>
      <c r="G316" s="70"/>
      <c r="H316" s="70"/>
      <c r="I316" s="70"/>
      <c r="J316" s="70"/>
      <c r="K316" s="70"/>
    </row>
    <row r="317" spans="2:11" ht="12.75">
      <c r="B317" s="70"/>
      <c r="C317" s="70"/>
      <c r="D317" s="70"/>
      <c r="E317" s="70"/>
      <c r="F317" s="70"/>
      <c r="G317" s="70"/>
      <c r="H317" s="70"/>
      <c r="I317" s="70"/>
      <c r="J317" s="70"/>
      <c r="K317" s="70"/>
    </row>
    <row r="318" spans="2:11" ht="12.75">
      <c r="B318" s="70"/>
      <c r="C318" s="70"/>
      <c r="D318" s="70"/>
      <c r="E318" s="70"/>
      <c r="F318" s="70"/>
      <c r="G318" s="70"/>
      <c r="H318" s="70"/>
      <c r="I318" s="70"/>
      <c r="J318" s="70"/>
      <c r="K318" s="70"/>
    </row>
    <row r="319" spans="2:11" ht="12.75">
      <c r="B319" s="70"/>
      <c r="C319" s="70"/>
      <c r="D319" s="70"/>
      <c r="E319" s="70"/>
      <c r="F319" s="70"/>
      <c r="G319" s="70"/>
      <c r="H319" s="70"/>
      <c r="I319" s="70"/>
      <c r="J319" s="70"/>
      <c r="K319" s="70"/>
    </row>
    <row r="320" spans="2:11" ht="12.75">
      <c r="B320" s="70"/>
      <c r="C320" s="70"/>
      <c r="D320" s="70"/>
      <c r="E320" s="70"/>
      <c r="F320" s="70"/>
      <c r="G320" s="70"/>
      <c r="H320" s="70"/>
      <c r="I320" s="70"/>
      <c r="J320" s="70"/>
      <c r="K320" s="70"/>
    </row>
    <row r="321" spans="2:11" ht="12.75">
      <c r="B321" s="70"/>
      <c r="C321" s="70"/>
      <c r="D321" s="70"/>
      <c r="E321" s="70"/>
      <c r="F321" s="70"/>
      <c r="G321" s="70"/>
      <c r="H321" s="70"/>
      <c r="I321" s="70"/>
      <c r="J321" s="70"/>
      <c r="K321" s="70"/>
    </row>
    <row r="322" spans="2:11" ht="12.75">
      <c r="B322" s="70"/>
      <c r="C322" s="70"/>
      <c r="D322" s="70"/>
      <c r="E322" s="70"/>
      <c r="F322" s="70"/>
      <c r="G322" s="70"/>
      <c r="H322" s="70"/>
      <c r="I322" s="70"/>
      <c r="J322" s="70"/>
      <c r="K322" s="70"/>
    </row>
    <row r="323" spans="2:11" ht="12.75">
      <c r="B323" s="70"/>
      <c r="C323" s="70"/>
      <c r="D323" s="70"/>
      <c r="E323" s="70"/>
      <c r="F323" s="70"/>
      <c r="G323" s="70"/>
      <c r="H323" s="70"/>
      <c r="I323" s="70"/>
      <c r="J323" s="70"/>
      <c r="K323" s="70"/>
    </row>
    <row r="324" spans="2:11" ht="12.75">
      <c r="B324" s="70"/>
      <c r="C324" s="70"/>
      <c r="D324" s="70"/>
      <c r="E324" s="70"/>
      <c r="F324" s="70"/>
      <c r="G324" s="70"/>
      <c r="H324" s="70"/>
      <c r="I324" s="70"/>
      <c r="J324" s="70"/>
      <c r="K324" s="70"/>
    </row>
    <row r="325" spans="2:11" ht="12.75">
      <c r="B325" s="70"/>
      <c r="C325" s="70"/>
      <c r="D325" s="70"/>
      <c r="E325" s="70"/>
      <c r="F325" s="70"/>
      <c r="G325" s="70"/>
      <c r="H325" s="70"/>
      <c r="I325" s="70"/>
      <c r="J325" s="70"/>
      <c r="K325" s="70"/>
    </row>
    <row r="326" spans="2:11" ht="12.75">
      <c r="B326" s="70"/>
      <c r="C326" s="70"/>
      <c r="D326" s="70"/>
      <c r="E326" s="70"/>
      <c r="F326" s="70"/>
      <c r="G326" s="70"/>
      <c r="H326" s="70"/>
      <c r="I326" s="70"/>
      <c r="J326" s="70"/>
      <c r="K326" s="70"/>
    </row>
    <row r="327" spans="2:11" ht="12.75">
      <c r="B327" s="70"/>
      <c r="C327" s="70"/>
      <c r="D327" s="70"/>
      <c r="E327" s="70"/>
      <c r="F327" s="70"/>
      <c r="G327" s="70"/>
      <c r="H327" s="70"/>
      <c r="I327" s="70"/>
      <c r="J327" s="70"/>
      <c r="K327" s="70"/>
    </row>
    <row r="328" spans="2:11" ht="12.75">
      <c r="B328" s="70"/>
      <c r="C328" s="70"/>
      <c r="D328" s="70"/>
      <c r="E328" s="70"/>
      <c r="F328" s="70"/>
      <c r="G328" s="70"/>
      <c r="H328" s="70"/>
      <c r="I328" s="70"/>
      <c r="J328" s="70"/>
      <c r="K328" s="70"/>
    </row>
    <row r="329" spans="2:11" ht="12.75">
      <c r="B329" s="70"/>
      <c r="C329" s="70"/>
      <c r="D329" s="70"/>
      <c r="E329" s="70"/>
      <c r="F329" s="70"/>
      <c r="G329" s="70"/>
      <c r="H329" s="70"/>
      <c r="I329" s="70"/>
      <c r="J329" s="70"/>
      <c r="K329" s="70"/>
    </row>
    <row r="330" spans="2:11" ht="12.75">
      <c r="B330" s="70"/>
      <c r="C330" s="70"/>
      <c r="D330" s="70"/>
      <c r="E330" s="70"/>
      <c r="F330" s="70"/>
      <c r="G330" s="70"/>
      <c r="H330" s="70"/>
      <c r="I330" s="70"/>
      <c r="J330" s="70"/>
      <c r="K330" s="70"/>
    </row>
    <row r="331" spans="2:11" ht="12.75">
      <c r="B331" s="70"/>
      <c r="C331" s="70"/>
      <c r="D331" s="70"/>
      <c r="E331" s="70"/>
      <c r="F331" s="70"/>
      <c r="G331" s="70"/>
      <c r="H331" s="70"/>
      <c r="I331" s="70"/>
      <c r="J331" s="70"/>
      <c r="K331" s="70"/>
    </row>
    <row r="332" spans="2:11" ht="12.75">
      <c r="B332" s="70"/>
      <c r="C332" s="70"/>
      <c r="D332" s="70"/>
      <c r="E332" s="70"/>
      <c r="F332" s="70"/>
      <c r="G332" s="70"/>
      <c r="H332" s="70"/>
      <c r="I332" s="70"/>
      <c r="J332" s="70"/>
      <c r="K332" s="70"/>
    </row>
    <row r="333" spans="2:11" ht="12.75">
      <c r="B333" s="70"/>
      <c r="C333" s="70"/>
      <c r="D333" s="70"/>
      <c r="E333" s="70"/>
      <c r="F333" s="70"/>
      <c r="G333" s="70"/>
      <c r="H333" s="70"/>
      <c r="I333" s="70"/>
      <c r="J333" s="70"/>
      <c r="K333" s="70"/>
    </row>
    <row r="334" spans="2:11" ht="12.75">
      <c r="B334" s="70"/>
      <c r="C334" s="70"/>
      <c r="D334" s="70"/>
      <c r="E334" s="70"/>
      <c r="F334" s="70"/>
      <c r="G334" s="70"/>
      <c r="H334" s="70"/>
      <c r="I334" s="70"/>
      <c r="J334" s="70"/>
      <c r="K334" s="70"/>
    </row>
    <row r="335" spans="2:11" ht="12.75">
      <c r="B335" s="70"/>
      <c r="C335" s="70"/>
      <c r="D335" s="70"/>
      <c r="E335" s="70"/>
      <c r="F335" s="70"/>
      <c r="G335" s="70"/>
      <c r="H335" s="70"/>
      <c r="I335" s="70"/>
      <c r="J335" s="70"/>
      <c r="K335" s="70"/>
    </row>
    <row r="336" spans="2:11" ht="12.75">
      <c r="B336" s="70"/>
      <c r="C336" s="70"/>
      <c r="D336" s="70"/>
      <c r="E336" s="70"/>
      <c r="F336" s="70"/>
      <c r="G336" s="70"/>
      <c r="H336" s="70"/>
      <c r="I336" s="70"/>
      <c r="J336" s="70"/>
      <c r="K336" s="70"/>
    </row>
    <row r="337" spans="2:11" ht="12.75">
      <c r="B337" s="70"/>
      <c r="C337" s="70"/>
      <c r="D337" s="70"/>
      <c r="E337" s="70"/>
      <c r="F337" s="70"/>
      <c r="G337" s="70"/>
      <c r="H337" s="70"/>
      <c r="I337" s="70"/>
      <c r="J337" s="70"/>
      <c r="K337" s="70"/>
    </row>
    <row r="338" spans="2:11" ht="12.75">
      <c r="B338" s="70"/>
      <c r="C338" s="70"/>
      <c r="D338" s="70"/>
      <c r="E338" s="70"/>
      <c r="F338" s="70"/>
      <c r="G338" s="70"/>
      <c r="H338" s="70"/>
      <c r="I338" s="70"/>
      <c r="J338" s="70"/>
      <c r="K338" s="70"/>
    </row>
    <row r="339" spans="2:11" ht="12.75">
      <c r="B339" s="70"/>
      <c r="C339" s="70"/>
      <c r="D339" s="70"/>
      <c r="E339" s="70"/>
      <c r="F339" s="70"/>
      <c r="G339" s="70"/>
      <c r="H339" s="70"/>
      <c r="I339" s="70"/>
      <c r="J339" s="70"/>
      <c r="K339" s="70"/>
    </row>
    <row r="340" spans="2:11" ht="12.75">
      <c r="B340" s="70"/>
      <c r="C340" s="70"/>
      <c r="D340" s="70"/>
      <c r="E340" s="70"/>
      <c r="F340" s="70"/>
      <c r="G340" s="70"/>
      <c r="H340" s="70"/>
      <c r="I340" s="70"/>
      <c r="J340" s="70"/>
      <c r="K340" s="70"/>
    </row>
    <row r="341" spans="2:11" ht="12.75">
      <c r="B341" s="70"/>
      <c r="C341" s="70"/>
      <c r="D341" s="70"/>
      <c r="E341" s="70"/>
      <c r="F341" s="70"/>
      <c r="G341" s="70"/>
      <c r="H341" s="70"/>
      <c r="I341" s="70"/>
      <c r="J341" s="70"/>
      <c r="K341" s="70"/>
    </row>
    <row r="342" spans="2:11" ht="12.75">
      <c r="B342" s="70"/>
      <c r="C342" s="70"/>
      <c r="D342" s="70"/>
      <c r="E342" s="70"/>
      <c r="F342" s="70"/>
      <c r="G342" s="70"/>
      <c r="H342" s="70"/>
      <c r="I342" s="70"/>
      <c r="J342" s="70"/>
      <c r="K342" s="70"/>
    </row>
    <row r="343" spans="2:11" ht="12.75">
      <c r="B343" s="70"/>
      <c r="C343" s="70"/>
      <c r="D343" s="70"/>
      <c r="E343" s="70"/>
      <c r="F343" s="70"/>
      <c r="G343" s="70"/>
      <c r="H343" s="70"/>
      <c r="I343" s="70"/>
      <c r="J343" s="70"/>
      <c r="K343" s="70"/>
    </row>
    <row r="344" spans="2:11" ht="12.75">
      <c r="B344" s="70"/>
      <c r="C344" s="70"/>
      <c r="D344" s="70"/>
      <c r="E344" s="70"/>
      <c r="F344" s="70"/>
      <c r="G344" s="70"/>
      <c r="H344" s="70"/>
      <c r="I344" s="70"/>
      <c r="J344" s="70"/>
      <c r="K344" s="70"/>
    </row>
    <row r="345" spans="2:11" ht="12.75">
      <c r="B345" s="70"/>
      <c r="C345" s="70"/>
      <c r="D345" s="70"/>
      <c r="E345" s="70"/>
      <c r="F345" s="70"/>
      <c r="G345" s="70"/>
      <c r="H345" s="70"/>
      <c r="I345" s="70"/>
      <c r="J345" s="70"/>
      <c r="K345" s="70"/>
    </row>
    <row r="346" spans="2:11" ht="12.75">
      <c r="B346" s="70"/>
      <c r="C346" s="70"/>
      <c r="D346" s="70"/>
      <c r="E346" s="70"/>
      <c r="F346" s="70"/>
      <c r="G346" s="70"/>
      <c r="H346" s="70"/>
      <c r="I346" s="70"/>
      <c r="J346" s="70"/>
      <c r="K346" s="70"/>
    </row>
    <row r="347" spans="2:11" ht="12.75">
      <c r="B347" s="70"/>
      <c r="C347" s="70"/>
      <c r="D347" s="70"/>
      <c r="E347" s="70"/>
      <c r="F347" s="70"/>
      <c r="G347" s="70"/>
      <c r="H347" s="70"/>
      <c r="I347" s="70"/>
      <c r="J347" s="70"/>
      <c r="K347" s="70"/>
    </row>
    <row r="348" spans="2:11" ht="12.75">
      <c r="B348" s="70"/>
      <c r="C348" s="70"/>
      <c r="D348" s="70"/>
      <c r="E348" s="70"/>
      <c r="F348" s="70"/>
      <c r="G348" s="70"/>
      <c r="H348" s="70"/>
      <c r="I348" s="70"/>
      <c r="J348" s="70"/>
      <c r="K348" s="70"/>
    </row>
    <row r="349" spans="2:11" ht="12.75">
      <c r="B349" s="70"/>
      <c r="C349" s="70"/>
      <c r="D349" s="70"/>
      <c r="E349" s="70"/>
      <c r="F349" s="70"/>
      <c r="G349" s="70"/>
      <c r="H349" s="70"/>
      <c r="I349" s="70"/>
      <c r="J349" s="70"/>
      <c r="K349" s="70"/>
    </row>
    <row r="350" spans="2:11" ht="12.75">
      <c r="B350" s="70"/>
      <c r="C350" s="70"/>
      <c r="D350" s="70"/>
      <c r="E350" s="70"/>
      <c r="F350" s="70"/>
      <c r="G350" s="70"/>
      <c r="H350" s="70"/>
      <c r="I350" s="70"/>
      <c r="J350" s="70"/>
      <c r="K350" s="70"/>
    </row>
    <row r="351" spans="2:11" ht="12.75">
      <c r="B351" s="70"/>
      <c r="C351" s="70"/>
      <c r="D351" s="70"/>
      <c r="E351" s="70"/>
      <c r="F351" s="70"/>
      <c r="G351" s="70"/>
      <c r="H351" s="70"/>
      <c r="I351" s="70"/>
      <c r="J351" s="70"/>
      <c r="K351" s="70"/>
    </row>
    <row r="352" spans="2:11" ht="12.75">
      <c r="B352" s="70"/>
      <c r="C352" s="70"/>
      <c r="D352" s="70"/>
      <c r="E352" s="70"/>
      <c r="F352" s="70"/>
      <c r="G352" s="70"/>
      <c r="H352" s="70"/>
      <c r="I352" s="70"/>
      <c r="J352" s="70"/>
      <c r="K352" s="70"/>
    </row>
    <row r="353" spans="2:11" ht="12.75">
      <c r="B353" s="70"/>
      <c r="C353" s="70"/>
      <c r="D353" s="70"/>
      <c r="E353" s="70"/>
      <c r="F353" s="70"/>
      <c r="G353" s="70"/>
      <c r="H353" s="70"/>
      <c r="I353" s="70"/>
      <c r="J353" s="70"/>
      <c r="K353" s="70"/>
    </row>
    <row r="354" spans="2:11" ht="12.75">
      <c r="B354" s="70"/>
      <c r="C354" s="70"/>
      <c r="D354" s="70"/>
      <c r="E354" s="70"/>
      <c r="F354" s="70"/>
      <c r="G354" s="70"/>
      <c r="H354" s="70"/>
      <c r="I354" s="70"/>
      <c r="J354" s="70"/>
      <c r="K354" s="70"/>
    </row>
    <row r="355" spans="2:11" ht="12.75">
      <c r="B355" s="70"/>
      <c r="C355" s="70"/>
      <c r="D355" s="70"/>
      <c r="E355" s="70"/>
      <c r="F355" s="70"/>
      <c r="G355" s="70"/>
      <c r="H355" s="70"/>
      <c r="I355" s="70"/>
      <c r="J355" s="70"/>
      <c r="K355" s="70"/>
    </row>
    <row r="356" spans="2:11" ht="12.75">
      <c r="B356" s="70"/>
      <c r="C356" s="70"/>
      <c r="D356" s="70"/>
      <c r="E356" s="70"/>
      <c r="F356" s="70"/>
      <c r="G356" s="70"/>
      <c r="H356" s="70"/>
      <c r="I356" s="70"/>
      <c r="J356" s="70"/>
      <c r="K356" s="70"/>
    </row>
    <row r="357" spans="2:11" ht="12.75">
      <c r="B357" s="70"/>
      <c r="C357" s="70"/>
      <c r="D357" s="70"/>
      <c r="E357" s="70"/>
      <c r="F357" s="70"/>
      <c r="G357" s="70"/>
      <c r="H357" s="70"/>
      <c r="I357" s="70"/>
      <c r="J357" s="70"/>
      <c r="K357" s="70"/>
    </row>
    <row r="358" spans="2:11" ht="12.75">
      <c r="B358" s="70"/>
      <c r="C358" s="70"/>
      <c r="D358" s="70"/>
      <c r="E358" s="70"/>
      <c r="F358" s="70"/>
      <c r="G358" s="70"/>
      <c r="H358" s="70"/>
      <c r="I358" s="70"/>
      <c r="J358" s="70"/>
      <c r="K358" s="70"/>
    </row>
    <row r="359" spans="2:11" ht="12.75">
      <c r="B359" s="70"/>
      <c r="C359" s="70"/>
      <c r="D359" s="70"/>
      <c r="E359" s="70"/>
      <c r="F359" s="70"/>
      <c r="G359" s="70"/>
      <c r="H359" s="70"/>
      <c r="I359" s="70"/>
      <c r="J359" s="70"/>
      <c r="K359" s="70"/>
    </row>
    <row r="360" spans="2:11" ht="12.75">
      <c r="B360" s="70"/>
      <c r="C360" s="70"/>
      <c r="D360" s="70"/>
      <c r="E360" s="70"/>
      <c r="F360" s="70"/>
      <c r="G360" s="70"/>
      <c r="H360" s="70"/>
      <c r="I360" s="70"/>
      <c r="J360" s="70"/>
      <c r="K360" s="70"/>
    </row>
    <row r="361" spans="2:11" ht="12.75">
      <c r="B361" s="70"/>
      <c r="C361" s="70"/>
      <c r="D361" s="70"/>
      <c r="E361" s="70"/>
      <c r="F361" s="70"/>
      <c r="G361" s="70"/>
      <c r="H361" s="70"/>
      <c r="I361" s="70"/>
      <c r="J361" s="70"/>
      <c r="K361" s="70"/>
    </row>
    <row r="362" spans="2:11" ht="12.75">
      <c r="B362" s="70"/>
      <c r="C362" s="70"/>
      <c r="D362" s="70"/>
      <c r="E362" s="70"/>
      <c r="F362" s="70"/>
      <c r="G362" s="70"/>
      <c r="H362" s="70"/>
      <c r="I362" s="70"/>
      <c r="J362" s="70"/>
      <c r="K362" s="70"/>
    </row>
    <row r="363" spans="2:11" ht="12.75">
      <c r="B363" s="70"/>
      <c r="C363" s="70"/>
      <c r="D363" s="70"/>
      <c r="E363" s="70"/>
      <c r="F363" s="70"/>
      <c r="G363" s="70"/>
      <c r="H363" s="70"/>
      <c r="I363" s="70"/>
      <c r="J363" s="70"/>
      <c r="K363" s="70"/>
    </row>
    <row r="364" spans="2:11" ht="12.75">
      <c r="B364" s="70"/>
      <c r="C364" s="70"/>
      <c r="D364" s="70"/>
      <c r="E364" s="70"/>
      <c r="F364" s="70"/>
      <c r="G364" s="70"/>
      <c r="H364" s="70"/>
      <c r="I364" s="70"/>
      <c r="J364" s="70"/>
      <c r="K364" s="70"/>
    </row>
    <row r="365" spans="2:11" ht="12.75">
      <c r="B365" s="70"/>
      <c r="C365" s="70"/>
      <c r="D365" s="70"/>
      <c r="E365" s="70"/>
      <c r="F365" s="70"/>
      <c r="G365" s="70"/>
      <c r="H365" s="70"/>
      <c r="I365" s="70"/>
      <c r="J365" s="70"/>
      <c r="K365" s="70"/>
    </row>
    <row r="366" spans="2:11" ht="12.75">
      <c r="B366" s="70"/>
      <c r="C366" s="70"/>
      <c r="D366" s="70"/>
      <c r="E366" s="70"/>
      <c r="F366" s="70"/>
      <c r="G366" s="70"/>
      <c r="H366" s="70"/>
      <c r="I366" s="70"/>
      <c r="J366" s="70"/>
      <c r="K366" s="70"/>
    </row>
    <row r="367" spans="2:11" ht="12.75">
      <c r="B367" s="70"/>
      <c r="C367" s="70"/>
      <c r="D367" s="70"/>
      <c r="E367" s="70"/>
      <c r="F367" s="70"/>
      <c r="G367" s="70"/>
      <c r="H367" s="70"/>
      <c r="I367" s="70"/>
      <c r="J367" s="70"/>
      <c r="K367" s="70"/>
    </row>
    <row r="368" spans="2:11" ht="12.75">
      <c r="B368" s="70"/>
      <c r="C368" s="70"/>
      <c r="D368" s="70"/>
      <c r="E368" s="70"/>
      <c r="F368" s="70"/>
      <c r="G368" s="70"/>
      <c r="H368" s="70"/>
      <c r="I368" s="70"/>
      <c r="J368" s="70"/>
      <c r="K368" s="70"/>
    </row>
    <row r="369" spans="2:11" ht="12.75">
      <c r="B369" s="70"/>
      <c r="C369" s="70"/>
      <c r="D369" s="70"/>
      <c r="E369" s="70"/>
      <c r="F369" s="70"/>
      <c r="G369" s="70"/>
      <c r="H369" s="70"/>
      <c r="I369" s="70"/>
      <c r="J369" s="70"/>
      <c r="K369" s="70"/>
    </row>
    <row r="370" spans="2:11" ht="12.75">
      <c r="B370" s="70"/>
      <c r="C370" s="70"/>
      <c r="D370" s="70"/>
      <c r="E370" s="70"/>
      <c r="F370" s="70"/>
      <c r="G370" s="70"/>
      <c r="H370" s="70"/>
      <c r="I370" s="70"/>
      <c r="J370" s="70"/>
      <c r="K370" s="70"/>
    </row>
    <row r="371" spans="2:11" ht="12.75">
      <c r="B371" s="70"/>
      <c r="C371" s="70"/>
      <c r="D371" s="70"/>
      <c r="E371" s="70"/>
      <c r="F371" s="70"/>
      <c r="G371" s="70"/>
      <c r="H371" s="70"/>
      <c r="I371" s="70"/>
      <c r="J371" s="70"/>
      <c r="K371" s="70"/>
    </row>
    <row r="372" spans="2:11" ht="12.75">
      <c r="B372" s="70"/>
      <c r="C372" s="70"/>
      <c r="D372" s="70"/>
      <c r="E372" s="70"/>
      <c r="F372" s="70"/>
      <c r="G372" s="70"/>
      <c r="H372" s="70"/>
      <c r="I372" s="70"/>
      <c r="J372" s="70"/>
      <c r="K372" s="70"/>
    </row>
    <row r="373" spans="2:11" ht="12.75">
      <c r="B373" s="70"/>
      <c r="C373" s="70"/>
      <c r="D373" s="70"/>
      <c r="E373" s="70"/>
      <c r="F373" s="70"/>
      <c r="G373" s="70"/>
      <c r="H373" s="70"/>
      <c r="I373" s="70"/>
      <c r="J373" s="70"/>
      <c r="K373" s="70"/>
    </row>
    <row r="374" spans="2:11" ht="12.75">
      <c r="B374" s="70"/>
      <c r="C374" s="70"/>
      <c r="D374" s="70"/>
      <c r="E374" s="70"/>
      <c r="F374" s="70"/>
      <c r="G374" s="70"/>
      <c r="H374" s="70"/>
      <c r="I374" s="70"/>
      <c r="J374" s="70"/>
      <c r="K374" s="70"/>
    </row>
    <row r="375" spans="2:11" ht="12.75">
      <c r="B375" s="70"/>
      <c r="C375" s="70"/>
      <c r="D375" s="70"/>
      <c r="E375" s="70"/>
      <c r="F375" s="70"/>
      <c r="G375" s="70"/>
      <c r="H375" s="70"/>
      <c r="I375" s="70"/>
      <c r="J375" s="70"/>
      <c r="K375" s="70"/>
    </row>
    <row r="376" spans="2:11" ht="12.75">
      <c r="B376" s="70"/>
      <c r="C376" s="70"/>
      <c r="D376" s="70"/>
      <c r="E376" s="70"/>
      <c r="F376" s="70"/>
      <c r="G376" s="70"/>
      <c r="H376" s="70"/>
      <c r="I376" s="70"/>
      <c r="J376" s="70"/>
      <c r="K376" s="70"/>
    </row>
    <row r="377" spans="2:11" ht="12.75">
      <c r="B377" s="70"/>
      <c r="C377" s="70"/>
      <c r="D377" s="70"/>
      <c r="E377" s="70"/>
      <c r="F377" s="70"/>
      <c r="G377" s="70"/>
      <c r="H377" s="70"/>
      <c r="I377" s="70"/>
      <c r="J377" s="70"/>
      <c r="K377" s="70"/>
    </row>
    <row r="378" spans="2:11" ht="12.75">
      <c r="B378" s="70"/>
      <c r="C378" s="70"/>
      <c r="D378" s="70"/>
      <c r="E378" s="70"/>
      <c r="F378" s="70"/>
      <c r="G378" s="70"/>
      <c r="H378" s="70"/>
      <c r="I378" s="70"/>
      <c r="J378" s="70"/>
      <c r="K378" s="70"/>
    </row>
    <row r="379" spans="2:11" ht="12.75">
      <c r="B379" s="70"/>
      <c r="C379" s="70"/>
      <c r="D379" s="70"/>
      <c r="E379" s="70"/>
      <c r="F379" s="70"/>
      <c r="G379" s="70"/>
      <c r="H379" s="70"/>
      <c r="I379" s="70"/>
      <c r="J379" s="70"/>
      <c r="K379" s="70"/>
    </row>
    <row r="380" spans="2:11" ht="12.75">
      <c r="B380" s="70"/>
      <c r="C380" s="70"/>
      <c r="D380" s="70"/>
      <c r="E380" s="70"/>
      <c r="F380" s="70"/>
      <c r="G380" s="70"/>
      <c r="H380" s="70"/>
      <c r="I380" s="70"/>
      <c r="J380" s="70"/>
      <c r="K380" s="70"/>
    </row>
    <row r="381" spans="2:11" ht="12.75">
      <c r="B381" s="70"/>
      <c r="C381" s="70"/>
      <c r="D381" s="70"/>
      <c r="E381" s="70"/>
      <c r="F381" s="70"/>
      <c r="G381" s="70"/>
      <c r="H381" s="70"/>
      <c r="I381" s="70"/>
      <c r="J381" s="70"/>
      <c r="K381" s="70"/>
    </row>
    <row r="382" spans="2:11" ht="12.75">
      <c r="B382" s="70"/>
      <c r="C382" s="70"/>
      <c r="D382" s="70"/>
      <c r="E382" s="70"/>
      <c r="F382" s="70"/>
      <c r="G382" s="70"/>
      <c r="H382" s="70"/>
      <c r="I382" s="70"/>
      <c r="J382" s="70"/>
      <c r="K382" s="70"/>
    </row>
    <row r="383" spans="2:11" ht="12.75">
      <c r="B383" s="70"/>
      <c r="C383" s="70"/>
      <c r="D383" s="70"/>
      <c r="E383" s="70"/>
      <c r="F383" s="70"/>
      <c r="G383" s="70"/>
      <c r="H383" s="70"/>
      <c r="I383" s="70"/>
      <c r="J383" s="70"/>
      <c r="K383" s="70"/>
    </row>
    <row r="384" spans="2:11" ht="12.75">
      <c r="B384" s="70"/>
      <c r="C384" s="70"/>
      <c r="D384" s="70"/>
      <c r="E384" s="70"/>
      <c r="F384" s="70"/>
      <c r="G384" s="70"/>
      <c r="H384" s="70"/>
      <c r="I384" s="70"/>
      <c r="J384" s="70"/>
      <c r="K384" s="70"/>
    </row>
    <row r="385" spans="2:11" ht="12.75">
      <c r="B385" s="70"/>
      <c r="C385" s="70"/>
      <c r="D385" s="70"/>
      <c r="E385" s="70"/>
      <c r="F385" s="70"/>
      <c r="G385" s="70"/>
      <c r="H385" s="70"/>
      <c r="I385" s="70"/>
      <c r="J385" s="70"/>
      <c r="K385" s="70"/>
    </row>
    <row r="386" spans="2:11" ht="12.75">
      <c r="B386" s="70"/>
      <c r="C386" s="70"/>
      <c r="D386" s="70"/>
      <c r="E386" s="70"/>
      <c r="F386" s="70"/>
      <c r="G386" s="70"/>
      <c r="H386" s="70"/>
      <c r="I386" s="70"/>
      <c r="J386" s="70"/>
      <c r="K386" s="70"/>
    </row>
    <row r="387" spans="2:11" ht="12.75">
      <c r="B387" s="70"/>
      <c r="C387" s="70"/>
      <c r="D387" s="70"/>
      <c r="E387" s="70"/>
      <c r="F387" s="70"/>
      <c r="G387" s="70"/>
      <c r="H387" s="70"/>
      <c r="I387" s="70"/>
      <c r="J387" s="70"/>
      <c r="K387" s="70"/>
    </row>
    <row r="388" spans="2:11" ht="12.75">
      <c r="B388" s="70"/>
      <c r="C388" s="70"/>
      <c r="D388" s="70"/>
      <c r="E388" s="70"/>
      <c r="F388" s="70"/>
      <c r="G388" s="70"/>
      <c r="H388" s="70"/>
      <c r="I388" s="70"/>
      <c r="J388" s="70"/>
      <c r="K388" s="70"/>
    </row>
    <row r="389" spans="2:11" ht="12.75">
      <c r="B389" s="70"/>
      <c r="C389" s="70"/>
      <c r="D389" s="70"/>
      <c r="E389" s="70"/>
      <c r="F389" s="70"/>
      <c r="G389" s="70"/>
      <c r="H389" s="70"/>
      <c r="I389" s="70"/>
      <c r="J389" s="70"/>
      <c r="K389" s="70"/>
    </row>
    <row r="390" spans="2:11" ht="12.75">
      <c r="B390" s="70"/>
      <c r="C390" s="70"/>
      <c r="D390" s="70"/>
      <c r="E390" s="70"/>
      <c r="F390" s="70"/>
      <c r="G390" s="70"/>
      <c r="H390" s="70"/>
      <c r="I390" s="70"/>
      <c r="J390" s="70"/>
      <c r="K390" s="70"/>
    </row>
    <row r="391" spans="2:11" ht="12.75">
      <c r="B391" s="70"/>
      <c r="C391" s="70"/>
      <c r="D391" s="70"/>
      <c r="E391" s="70"/>
      <c r="F391" s="70"/>
      <c r="G391" s="70"/>
      <c r="H391" s="70"/>
      <c r="I391" s="70"/>
      <c r="J391" s="70"/>
      <c r="K391" s="70"/>
    </row>
    <row r="392" spans="2:11" ht="12.75">
      <c r="B392" s="70"/>
      <c r="C392" s="70"/>
      <c r="D392" s="70"/>
      <c r="E392" s="70"/>
      <c r="F392" s="70"/>
      <c r="G392" s="70"/>
      <c r="H392" s="70"/>
      <c r="I392" s="70"/>
      <c r="J392" s="70"/>
      <c r="K392" s="70"/>
    </row>
    <row r="393" spans="2:11" ht="12.75">
      <c r="B393" s="70"/>
      <c r="C393" s="70"/>
      <c r="D393" s="70"/>
      <c r="E393" s="70"/>
      <c r="F393" s="70"/>
      <c r="G393" s="70"/>
      <c r="H393" s="70"/>
      <c r="I393" s="70"/>
      <c r="J393" s="70"/>
      <c r="K393" s="70"/>
    </row>
    <row r="394" spans="2:11" ht="12.75">
      <c r="B394" s="70"/>
      <c r="C394" s="70"/>
      <c r="D394" s="70"/>
      <c r="E394" s="70"/>
      <c r="F394" s="70"/>
      <c r="G394" s="70"/>
      <c r="H394" s="70"/>
      <c r="I394" s="70"/>
      <c r="J394" s="70"/>
      <c r="K394" s="70"/>
    </row>
    <row r="395" spans="2:11" ht="12.75">
      <c r="B395" s="70"/>
      <c r="C395" s="70"/>
      <c r="D395" s="70"/>
      <c r="E395" s="70"/>
      <c r="F395" s="70"/>
      <c r="G395" s="70"/>
      <c r="H395" s="70"/>
      <c r="I395" s="70"/>
      <c r="J395" s="70"/>
      <c r="K395" s="70"/>
    </row>
    <row r="396" spans="2:11" ht="12.75">
      <c r="B396" s="70"/>
      <c r="C396" s="70"/>
      <c r="D396" s="70"/>
      <c r="E396" s="70"/>
      <c r="F396" s="70"/>
      <c r="G396" s="70"/>
      <c r="H396" s="70"/>
      <c r="I396" s="70"/>
      <c r="J396" s="70"/>
      <c r="K396" s="70"/>
    </row>
    <row r="397" spans="2:11" ht="12.75">
      <c r="B397" s="70"/>
      <c r="C397" s="70"/>
      <c r="D397" s="70"/>
      <c r="E397" s="70"/>
      <c r="F397" s="70"/>
      <c r="G397" s="70"/>
      <c r="H397" s="70"/>
      <c r="I397" s="70"/>
      <c r="J397" s="70"/>
      <c r="K397" s="70"/>
    </row>
    <row r="398" spans="2:11" ht="12.75">
      <c r="B398" s="70"/>
      <c r="C398" s="70"/>
      <c r="D398" s="70"/>
      <c r="E398" s="70"/>
      <c r="F398" s="70"/>
      <c r="G398" s="70"/>
      <c r="H398" s="70"/>
      <c r="I398" s="70"/>
      <c r="J398" s="70"/>
      <c r="K398" s="70"/>
    </row>
    <row r="399" spans="2:11" ht="12.75">
      <c r="B399" s="70"/>
      <c r="C399" s="70"/>
      <c r="D399" s="70"/>
      <c r="E399" s="70"/>
      <c r="F399" s="70"/>
      <c r="G399" s="70"/>
      <c r="H399" s="70"/>
      <c r="I399" s="70"/>
      <c r="J399" s="70"/>
      <c r="K399" s="70"/>
    </row>
    <row r="400" spans="2:11" ht="12.75">
      <c r="B400" s="70"/>
      <c r="C400" s="70"/>
      <c r="D400" s="70"/>
      <c r="E400" s="70"/>
      <c r="F400" s="70"/>
      <c r="G400" s="70"/>
      <c r="H400" s="70"/>
      <c r="I400" s="70"/>
      <c r="J400" s="70"/>
      <c r="K400" s="70"/>
    </row>
    <row r="401" spans="2:11" ht="12.75">
      <c r="B401" s="70"/>
      <c r="C401" s="70"/>
      <c r="D401" s="70"/>
      <c r="E401" s="70"/>
      <c r="F401" s="70"/>
      <c r="G401" s="70"/>
      <c r="H401" s="70"/>
      <c r="I401" s="70"/>
      <c r="J401" s="70"/>
      <c r="K401" s="70"/>
    </row>
    <row r="402" spans="2:11" ht="12.75">
      <c r="B402" s="70"/>
      <c r="C402" s="70"/>
      <c r="D402" s="70"/>
      <c r="E402" s="70"/>
      <c r="F402" s="70"/>
      <c r="G402" s="70"/>
      <c r="H402" s="70"/>
      <c r="I402" s="70"/>
      <c r="J402" s="70"/>
      <c r="K402" s="70"/>
    </row>
    <row r="403" spans="2:11" ht="12.75">
      <c r="B403" s="70"/>
      <c r="C403" s="70"/>
      <c r="D403" s="70"/>
      <c r="E403" s="70"/>
      <c r="F403" s="70"/>
      <c r="G403" s="70"/>
      <c r="H403" s="70"/>
      <c r="I403" s="70"/>
      <c r="J403" s="70"/>
      <c r="K403" s="70"/>
    </row>
    <row r="404" spans="2:11" ht="12.75">
      <c r="B404" s="70"/>
      <c r="C404" s="70"/>
      <c r="D404" s="70"/>
      <c r="E404" s="70"/>
      <c r="F404" s="70"/>
      <c r="G404" s="70"/>
      <c r="H404" s="70"/>
      <c r="I404" s="70"/>
      <c r="J404" s="70"/>
      <c r="K404" s="70"/>
    </row>
    <row r="405" spans="2:11" ht="12.75">
      <c r="B405" s="70"/>
      <c r="C405" s="70"/>
      <c r="D405" s="70"/>
      <c r="E405" s="70"/>
      <c r="F405" s="70"/>
      <c r="G405" s="70"/>
      <c r="H405" s="70"/>
      <c r="I405" s="70"/>
      <c r="J405" s="70"/>
      <c r="K405" s="70"/>
    </row>
    <row r="406" spans="2:11" ht="12.75">
      <c r="B406" s="70"/>
      <c r="C406" s="70"/>
      <c r="D406" s="70"/>
      <c r="E406" s="70"/>
      <c r="F406" s="70"/>
      <c r="G406" s="70"/>
      <c r="H406" s="70"/>
      <c r="I406" s="70"/>
      <c r="J406" s="70"/>
      <c r="K406" s="70"/>
    </row>
    <row r="407" spans="2:11" ht="12.75">
      <c r="B407" s="70"/>
      <c r="C407" s="70"/>
      <c r="D407" s="70"/>
      <c r="E407" s="70"/>
      <c r="F407" s="70"/>
      <c r="G407" s="70"/>
      <c r="H407" s="70"/>
      <c r="I407" s="70"/>
      <c r="J407" s="70"/>
      <c r="K407" s="70"/>
    </row>
    <row r="408" spans="2:11" ht="12.75">
      <c r="B408" s="70"/>
      <c r="C408" s="70"/>
      <c r="D408" s="70"/>
      <c r="E408" s="70"/>
      <c r="F408" s="70"/>
      <c r="G408" s="70"/>
      <c r="H408" s="70"/>
      <c r="I408" s="70"/>
      <c r="J408" s="70"/>
      <c r="K408" s="70"/>
    </row>
    <row r="409" spans="2:11" ht="12.75">
      <c r="B409" s="70"/>
      <c r="C409" s="70"/>
      <c r="D409" s="70"/>
      <c r="E409" s="70"/>
      <c r="F409" s="70"/>
      <c r="G409" s="70"/>
      <c r="H409" s="70"/>
      <c r="I409" s="70"/>
      <c r="J409" s="70"/>
      <c r="K409" s="70"/>
    </row>
    <row r="410" spans="2:11" ht="12.75">
      <c r="B410" s="70"/>
      <c r="C410" s="70"/>
      <c r="D410" s="70"/>
      <c r="E410" s="70"/>
      <c r="F410" s="70"/>
      <c r="G410" s="70"/>
      <c r="H410" s="70"/>
      <c r="I410" s="70"/>
      <c r="J410" s="70"/>
      <c r="K410" s="70"/>
    </row>
    <row r="411" spans="2:11" ht="12.75">
      <c r="B411" s="70"/>
      <c r="C411" s="70"/>
      <c r="D411" s="70"/>
      <c r="E411" s="70"/>
      <c r="F411" s="70"/>
      <c r="G411" s="70"/>
      <c r="H411" s="70"/>
      <c r="I411" s="70"/>
      <c r="J411" s="70"/>
      <c r="K411" s="70"/>
    </row>
    <row r="412" spans="2:11" ht="12.75">
      <c r="B412" s="70"/>
      <c r="C412" s="70"/>
      <c r="D412" s="70"/>
      <c r="E412" s="70"/>
      <c r="F412" s="70"/>
      <c r="G412" s="70"/>
      <c r="H412" s="70"/>
      <c r="I412" s="70"/>
      <c r="J412" s="70"/>
      <c r="K412" s="70"/>
    </row>
    <row r="413" spans="2:11" ht="12.75">
      <c r="B413" s="70"/>
      <c r="C413" s="70"/>
      <c r="D413" s="70"/>
      <c r="E413" s="70"/>
      <c r="F413" s="70"/>
      <c r="G413" s="70"/>
      <c r="H413" s="70"/>
      <c r="I413" s="70"/>
      <c r="J413" s="70"/>
      <c r="K413" s="70"/>
    </row>
    <row r="414" spans="2:11" ht="12.75">
      <c r="B414" s="70"/>
      <c r="C414" s="70"/>
      <c r="D414" s="70"/>
      <c r="E414" s="70"/>
      <c r="F414" s="70"/>
      <c r="G414" s="70"/>
      <c r="H414" s="70"/>
      <c r="I414" s="70"/>
      <c r="J414" s="70"/>
      <c r="K414" s="70"/>
    </row>
    <row r="415" spans="2:11" ht="12.75">
      <c r="B415" s="70"/>
      <c r="C415" s="70"/>
      <c r="D415" s="70"/>
      <c r="E415" s="70"/>
      <c r="F415" s="70"/>
      <c r="G415" s="70"/>
      <c r="H415" s="70"/>
      <c r="I415" s="70"/>
      <c r="J415" s="70"/>
      <c r="K415" s="70"/>
    </row>
    <row r="416" spans="2:11" ht="12.75">
      <c r="B416" s="70"/>
      <c r="C416" s="70"/>
      <c r="D416" s="70"/>
      <c r="E416" s="70"/>
      <c r="F416" s="70"/>
      <c r="G416" s="70"/>
      <c r="H416" s="70"/>
      <c r="I416" s="70"/>
      <c r="J416" s="70"/>
      <c r="K416" s="70"/>
    </row>
    <row r="417" spans="2:11" ht="12.75">
      <c r="B417" s="70"/>
      <c r="C417" s="70"/>
      <c r="D417" s="70"/>
      <c r="E417" s="70"/>
      <c r="F417" s="70"/>
      <c r="G417" s="70"/>
      <c r="H417" s="70"/>
      <c r="I417" s="70"/>
      <c r="J417" s="70"/>
      <c r="K417" s="70"/>
    </row>
    <row r="418" spans="2:11" ht="12.75">
      <c r="B418" s="70"/>
      <c r="C418" s="70"/>
      <c r="D418" s="70"/>
      <c r="E418" s="70"/>
      <c r="F418" s="70"/>
      <c r="G418" s="70"/>
      <c r="H418" s="70"/>
      <c r="I418" s="70"/>
      <c r="J418" s="70"/>
      <c r="K418" s="70"/>
    </row>
    <row r="419" spans="2:11" ht="12.75">
      <c r="B419" s="70"/>
      <c r="C419" s="70"/>
      <c r="D419" s="70"/>
      <c r="E419" s="70"/>
      <c r="F419" s="70"/>
      <c r="G419" s="70"/>
      <c r="H419" s="70"/>
      <c r="I419" s="70"/>
      <c r="J419" s="70"/>
      <c r="K419" s="70"/>
    </row>
    <row r="420" spans="2:11" ht="12.75">
      <c r="B420" s="70"/>
      <c r="C420" s="70"/>
      <c r="D420" s="70"/>
      <c r="E420" s="70"/>
      <c r="F420" s="70"/>
      <c r="G420" s="70"/>
      <c r="H420" s="70"/>
      <c r="I420" s="70"/>
      <c r="J420" s="70"/>
      <c r="K420" s="70"/>
    </row>
    <row r="421" spans="2:11" ht="12.75">
      <c r="B421" s="70"/>
      <c r="C421" s="70"/>
      <c r="D421" s="70"/>
      <c r="E421" s="70"/>
      <c r="F421" s="70"/>
      <c r="G421" s="70"/>
      <c r="H421" s="70"/>
      <c r="I421" s="70"/>
      <c r="J421" s="70"/>
      <c r="K421" s="70"/>
    </row>
    <row r="422" spans="2:11" ht="12.75">
      <c r="B422" s="70"/>
      <c r="C422" s="70"/>
      <c r="D422" s="70"/>
      <c r="E422" s="70"/>
      <c r="F422" s="70"/>
      <c r="G422" s="70"/>
      <c r="H422" s="70"/>
      <c r="I422" s="70"/>
      <c r="J422" s="70"/>
      <c r="K422" s="70"/>
    </row>
    <row r="423" spans="2:11" ht="12.75">
      <c r="B423" s="70"/>
      <c r="C423" s="70"/>
      <c r="D423" s="70"/>
      <c r="E423" s="70"/>
      <c r="F423" s="70"/>
      <c r="G423" s="70"/>
      <c r="H423" s="70"/>
      <c r="I423" s="70"/>
      <c r="J423" s="70"/>
      <c r="K423" s="70"/>
    </row>
    <row r="424" spans="2:11" ht="12.75">
      <c r="B424" s="70"/>
      <c r="C424" s="70"/>
      <c r="D424" s="70"/>
      <c r="E424" s="70"/>
      <c r="F424" s="70"/>
      <c r="G424" s="70"/>
      <c r="H424" s="70"/>
      <c r="I424" s="70"/>
      <c r="J424" s="70"/>
      <c r="K424" s="70"/>
    </row>
    <row r="425" spans="2:11" ht="12.75">
      <c r="B425" s="70"/>
      <c r="C425" s="70"/>
      <c r="D425" s="70"/>
      <c r="E425" s="70"/>
      <c r="F425" s="70"/>
      <c r="G425" s="70"/>
      <c r="H425" s="70"/>
      <c r="I425" s="70"/>
      <c r="J425" s="70"/>
      <c r="K425" s="70"/>
    </row>
    <row r="426" spans="2:11" ht="12.75">
      <c r="B426" s="70"/>
      <c r="C426" s="70"/>
      <c r="D426" s="70"/>
      <c r="E426" s="70"/>
      <c r="F426" s="70"/>
      <c r="G426" s="70"/>
      <c r="H426" s="70"/>
      <c r="I426" s="70"/>
      <c r="J426" s="70"/>
      <c r="K426" s="70"/>
    </row>
    <row r="427" spans="2:11" ht="12.75">
      <c r="B427" s="70"/>
      <c r="C427" s="70"/>
      <c r="D427" s="70"/>
      <c r="E427" s="70"/>
      <c r="F427" s="70"/>
      <c r="G427" s="70"/>
      <c r="H427" s="70"/>
      <c r="I427" s="70"/>
      <c r="J427" s="70"/>
      <c r="K427" s="70"/>
    </row>
    <row r="428" spans="2:11" ht="12.75">
      <c r="B428" s="70"/>
      <c r="C428" s="70"/>
      <c r="D428" s="70"/>
      <c r="E428" s="70"/>
      <c r="F428" s="70"/>
      <c r="G428" s="70"/>
      <c r="H428" s="70"/>
      <c r="I428" s="70"/>
      <c r="J428" s="70"/>
      <c r="K428" s="70"/>
    </row>
    <row r="429" spans="2:11" ht="12.75">
      <c r="B429" s="70"/>
      <c r="C429" s="70"/>
      <c r="D429" s="70"/>
      <c r="E429" s="70"/>
      <c r="F429" s="70"/>
      <c r="G429" s="70"/>
      <c r="H429" s="70"/>
      <c r="I429" s="70"/>
      <c r="J429" s="70"/>
      <c r="K429" s="70"/>
    </row>
    <row r="430" spans="2:11" ht="12.75">
      <c r="B430" s="70"/>
      <c r="C430" s="70"/>
      <c r="D430" s="70"/>
      <c r="E430" s="70"/>
      <c r="F430" s="70"/>
      <c r="G430" s="70"/>
      <c r="H430" s="70"/>
      <c r="I430" s="70"/>
      <c r="J430" s="70"/>
      <c r="K430" s="70"/>
    </row>
    <row r="431" spans="2:11" ht="12.75">
      <c r="B431" s="70"/>
      <c r="C431" s="70"/>
      <c r="D431" s="70"/>
      <c r="E431" s="70"/>
      <c r="F431" s="70"/>
      <c r="G431" s="70"/>
      <c r="H431" s="70"/>
      <c r="I431" s="70"/>
      <c r="J431" s="70"/>
      <c r="K431" s="70"/>
    </row>
    <row r="432" spans="2:11" ht="12.75">
      <c r="B432" s="70"/>
      <c r="C432" s="70"/>
      <c r="D432" s="70"/>
      <c r="E432" s="70"/>
      <c r="F432" s="70"/>
      <c r="G432" s="70"/>
      <c r="H432" s="70"/>
      <c r="I432" s="70"/>
      <c r="J432" s="70"/>
      <c r="K432" s="70"/>
    </row>
    <row r="433" spans="2:11" ht="12.75">
      <c r="B433" s="70"/>
      <c r="C433" s="70"/>
      <c r="D433" s="70"/>
      <c r="E433" s="70"/>
      <c r="F433" s="70"/>
      <c r="G433" s="70"/>
      <c r="H433" s="70"/>
      <c r="I433" s="70"/>
      <c r="J433" s="70"/>
      <c r="K433" s="70"/>
    </row>
    <row r="434" spans="2:11" ht="12.75">
      <c r="B434" s="70"/>
      <c r="C434" s="70"/>
      <c r="D434" s="70"/>
      <c r="E434" s="70"/>
      <c r="F434" s="70"/>
      <c r="G434" s="70"/>
      <c r="H434" s="70"/>
      <c r="I434" s="70"/>
      <c r="J434" s="70"/>
      <c r="K434" s="70"/>
    </row>
    <row r="435" spans="2:11" ht="12.75">
      <c r="B435" s="70"/>
      <c r="C435" s="70"/>
      <c r="D435" s="70"/>
      <c r="E435" s="70"/>
      <c r="F435" s="70"/>
      <c r="G435" s="70"/>
      <c r="H435" s="70"/>
      <c r="I435" s="70"/>
      <c r="J435" s="70"/>
      <c r="K435" s="70"/>
    </row>
    <row r="436" spans="2:11" ht="12.75">
      <c r="B436" s="70"/>
      <c r="C436" s="70"/>
      <c r="D436" s="70"/>
      <c r="E436" s="70"/>
      <c r="F436" s="70"/>
      <c r="G436" s="70"/>
      <c r="H436" s="70"/>
      <c r="I436" s="70"/>
      <c r="J436" s="70"/>
      <c r="K436" s="70"/>
    </row>
    <row r="437" spans="2:11" ht="12.75">
      <c r="B437" s="70"/>
      <c r="C437" s="70"/>
      <c r="D437" s="70"/>
      <c r="E437" s="70"/>
      <c r="F437" s="70"/>
      <c r="G437" s="70"/>
      <c r="H437" s="70"/>
      <c r="I437" s="70"/>
      <c r="J437" s="70"/>
      <c r="K437" s="70"/>
    </row>
    <row r="438" spans="2:11" ht="12.75">
      <c r="B438" s="70"/>
      <c r="C438" s="70"/>
      <c r="D438" s="70"/>
      <c r="E438" s="70"/>
      <c r="F438" s="70"/>
      <c r="G438" s="70"/>
      <c r="H438" s="70"/>
      <c r="I438" s="70"/>
      <c r="J438" s="70"/>
      <c r="K438" s="70"/>
    </row>
    <row r="439" spans="2:11" ht="12.75">
      <c r="B439" s="70"/>
      <c r="C439" s="70"/>
      <c r="D439" s="70"/>
      <c r="E439" s="70"/>
      <c r="F439" s="70"/>
      <c r="G439" s="70"/>
      <c r="H439" s="70"/>
      <c r="I439" s="70"/>
      <c r="J439" s="70"/>
      <c r="K439" s="70"/>
    </row>
    <row r="440" spans="2:11" ht="12.75">
      <c r="B440" s="70"/>
      <c r="C440" s="70"/>
      <c r="D440" s="70"/>
      <c r="E440" s="70"/>
      <c r="F440" s="70"/>
      <c r="G440" s="70"/>
      <c r="H440" s="70"/>
      <c r="I440" s="70"/>
      <c r="J440" s="70"/>
      <c r="K440" s="70"/>
    </row>
    <row r="441" spans="2:11" ht="12.75">
      <c r="B441" s="70"/>
      <c r="C441" s="70"/>
      <c r="D441" s="70"/>
      <c r="E441" s="70"/>
      <c r="F441" s="70"/>
      <c r="G441" s="70"/>
      <c r="H441" s="70"/>
      <c r="I441" s="70"/>
      <c r="J441" s="70"/>
      <c r="K441" s="70"/>
    </row>
    <row r="442" spans="2:11" ht="12.75">
      <c r="B442" s="70"/>
      <c r="C442" s="70"/>
      <c r="D442" s="70"/>
      <c r="E442" s="70"/>
      <c r="F442" s="70"/>
      <c r="G442" s="70"/>
      <c r="H442" s="70"/>
      <c r="I442" s="70"/>
      <c r="J442" s="70"/>
      <c r="K442" s="70"/>
    </row>
    <row r="443" spans="2:11" ht="12.75">
      <c r="B443" s="70"/>
      <c r="C443" s="70"/>
      <c r="D443" s="70"/>
      <c r="E443" s="70"/>
      <c r="F443" s="70"/>
      <c r="G443" s="70"/>
      <c r="H443" s="70"/>
      <c r="I443" s="70"/>
      <c r="J443" s="70"/>
      <c r="K443" s="70"/>
    </row>
    <row r="444" spans="2:11" ht="12.75">
      <c r="B444" s="70"/>
      <c r="C444" s="70"/>
      <c r="D444" s="70"/>
      <c r="E444" s="70"/>
      <c r="F444" s="70"/>
      <c r="G444" s="70"/>
      <c r="H444" s="70"/>
      <c r="I444" s="70"/>
      <c r="J444" s="70"/>
      <c r="K444" s="70"/>
    </row>
    <row r="445" spans="2:11" ht="12.75">
      <c r="B445" s="70"/>
      <c r="C445" s="70"/>
      <c r="D445" s="70"/>
      <c r="E445" s="70"/>
      <c r="F445" s="70"/>
      <c r="G445" s="70"/>
      <c r="H445" s="70"/>
      <c r="I445" s="70"/>
      <c r="J445" s="70"/>
      <c r="K445" s="70"/>
    </row>
    <row r="446" spans="2:11" ht="12.75">
      <c r="B446" s="70"/>
      <c r="C446" s="70"/>
      <c r="D446" s="70"/>
      <c r="E446" s="70"/>
      <c r="F446" s="70"/>
      <c r="G446" s="70"/>
      <c r="H446" s="70"/>
      <c r="I446" s="70"/>
      <c r="J446" s="70"/>
      <c r="K446" s="70"/>
    </row>
    <row r="447" spans="2:11" ht="12.75">
      <c r="B447" s="70"/>
      <c r="C447" s="70"/>
      <c r="D447" s="70"/>
      <c r="E447" s="70"/>
      <c r="F447" s="70"/>
      <c r="G447" s="70"/>
      <c r="H447" s="70"/>
      <c r="I447" s="70"/>
      <c r="J447" s="70"/>
      <c r="K447" s="70"/>
    </row>
    <row r="448" spans="2:11" ht="12.75">
      <c r="B448" s="70"/>
      <c r="C448" s="70"/>
      <c r="D448" s="70"/>
      <c r="E448" s="70"/>
      <c r="F448" s="70"/>
      <c r="G448" s="70"/>
      <c r="H448" s="70"/>
      <c r="I448" s="70"/>
      <c r="J448" s="70"/>
      <c r="K448" s="70"/>
    </row>
    <row r="449" spans="2:11" ht="12.75">
      <c r="B449" s="70"/>
      <c r="C449" s="70"/>
      <c r="D449" s="70"/>
      <c r="E449" s="70"/>
      <c r="F449" s="70"/>
      <c r="G449" s="70"/>
      <c r="H449" s="70"/>
      <c r="I449" s="70"/>
      <c r="J449" s="70"/>
      <c r="K449" s="70"/>
    </row>
    <row r="450" spans="2:11" ht="12.75">
      <c r="B450" s="70"/>
      <c r="C450" s="70"/>
      <c r="D450" s="70"/>
      <c r="E450" s="70"/>
      <c r="F450" s="70"/>
      <c r="G450" s="70"/>
      <c r="H450" s="70"/>
      <c r="I450" s="70"/>
      <c r="J450" s="70"/>
      <c r="K450" s="70"/>
    </row>
    <row r="451" spans="2:11" ht="12.75">
      <c r="B451" s="70"/>
      <c r="C451" s="70"/>
      <c r="D451" s="70"/>
      <c r="E451" s="70"/>
      <c r="F451" s="70"/>
      <c r="G451" s="70"/>
      <c r="H451" s="70"/>
      <c r="I451" s="70"/>
      <c r="J451" s="70"/>
      <c r="K451" s="70"/>
    </row>
    <row r="452" spans="2:11" ht="12.75">
      <c r="B452" s="70"/>
      <c r="C452" s="70"/>
      <c r="D452" s="70"/>
      <c r="E452" s="70"/>
      <c r="F452" s="70"/>
      <c r="G452" s="70"/>
      <c r="H452" s="70"/>
      <c r="I452" s="70"/>
      <c r="J452" s="70"/>
      <c r="K452" s="70"/>
    </row>
    <row r="453" spans="2:11" ht="12.75">
      <c r="B453" s="70"/>
      <c r="C453" s="70"/>
      <c r="D453" s="70"/>
      <c r="E453" s="70"/>
      <c r="F453" s="70"/>
      <c r="G453" s="70"/>
      <c r="H453" s="70"/>
      <c r="I453" s="70"/>
      <c r="J453" s="70"/>
      <c r="K453" s="70"/>
    </row>
    <row r="454" spans="2:11" ht="12.75">
      <c r="B454" s="70"/>
      <c r="C454" s="70"/>
      <c r="D454" s="70"/>
      <c r="E454" s="70"/>
      <c r="F454" s="70"/>
      <c r="G454" s="70"/>
      <c r="H454" s="70"/>
      <c r="I454" s="70"/>
      <c r="J454" s="70"/>
      <c r="K454" s="70"/>
    </row>
    <row r="455" spans="2:11" ht="12.75">
      <c r="B455" s="70"/>
      <c r="C455" s="70"/>
      <c r="D455" s="70"/>
      <c r="E455" s="70"/>
      <c r="F455" s="70"/>
      <c r="G455" s="70"/>
      <c r="H455" s="70"/>
      <c r="I455" s="70"/>
      <c r="J455" s="70"/>
      <c r="K455" s="70"/>
    </row>
    <row r="456" spans="2:11" ht="12.75">
      <c r="B456" s="70"/>
      <c r="C456" s="70"/>
      <c r="D456" s="70"/>
      <c r="E456" s="70"/>
      <c r="F456" s="70"/>
      <c r="G456" s="70"/>
      <c r="H456" s="70"/>
      <c r="I456" s="70"/>
      <c r="J456" s="70"/>
      <c r="K456" s="70"/>
    </row>
    <row r="457" spans="2:11" ht="12.75">
      <c r="B457" s="70"/>
      <c r="C457" s="70"/>
      <c r="D457" s="70"/>
      <c r="E457" s="70"/>
      <c r="F457" s="70"/>
      <c r="G457" s="70"/>
      <c r="H457" s="70"/>
      <c r="I457" s="70"/>
      <c r="J457" s="70"/>
      <c r="K457" s="70"/>
    </row>
    <row r="458" spans="2:11" ht="12.75">
      <c r="B458" s="70"/>
      <c r="C458" s="70"/>
      <c r="D458" s="70"/>
      <c r="E458" s="70"/>
      <c r="F458" s="70"/>
      <c r="G458" s="70"/>
      <c r="H458" s="70"/>
      <c r="I458" s="70"/>
      <c r="J458" s="70"/>
      <c r="K458" s="70"/>
    </row>
    <row r="459" spans="2:11" ht="12.75">
      <c r="B459" s="70"/>
      <c r="C459" s="70"/>
      <c r="D459" s="70"/>
      <c r="E459" s="70"/>
      <c r="F459" s="70"/>
      <c r="G459" s="70"/>
      <c r="H459" s="70"/>
      <c r="I459" s="70"/>
      <c r="J459" s="70"/>
      <c r="K459" s="70"/>
    </row>
    <row r="460" spans="2:11" ht="12.75">
      <c r="B460" s="70"/>
      <c r="C460" s="70"/>
      <c r="D460" s="70"/>
      <c r="E460" s="70"/>
      <c r="F460" s="70"/>
      <c r="G460" s="70"/>
      <c r="H460" s="70"/>
      <c r="I460" s="70"/>
      <c r="J460" s="70"/>
      <c r="K460" s="70"/>
    </row>
    <row r="461" spans="2:11" ht="12.75">
      <c r="B461" s="70"/>
      <c r="C461" s="70"/>
      <c r="D461" s="70"/>
      <c r="E461" s="70"/>
      <c r="F461" s="70"/>
      <c r="G461" s="70"/>
      <c r="H461" s="70"/>
      <c r="I461" s="70"/>
      <c r="J461" s="70"/>
      <c r="K461" s="70"/>
    </row>
    <row r="462" spans="2:11" ht="12.75">
      <c r="B462" s="70"/>
      <c r="C462" s="70"/>
      <c r="D462" s="70"/>
      <c r="E462" s="70"/>
      <c r="F462" s="70"/>
      <c r="G462" s="70"/>
      <c r="H462" s="70"/>
      <c r="I462" s="70"/>
      <c r="J462" s="70"/>
      <c r="K462" s="70"/>
    </row>
    <row r="463" spans="2:11" ht="12.75">
      <c r="B463" s="70"/>
      <c r="C463" s="70"/>
      <c r="D463" s="70"/>
      <c r="E463" s="70"/>
      <c r="F463" s="70"/>
      <c r="G463" s="70"/>
      <c r="H463" s="70"/>
      <c r="I463" s="70"/>
      <c r="J463" s="70"/>
      <c r="K463" s="70"/>
    </row>
    <row r="464" spans="2:11" ht="12.75">
      <c r="B464" s="70"/>
      <c r="C464" s="70"/>
      <c r="D464" s="70"/>
      <c r="E464" s="70"/>
      <c r="F464" s="70"/>
      <c r="G464" s="70"/>
      <c r="H464" s="70"/>
      <c r="I464" s="70"/>
      <c r="J464" s="70"/>
      <c r="K464" s="70"/>
    </row>
    <row r="465" spans="2:11" ht="12.75">
      <c r="B465" s="70"/>
      <c r="C465" s="70"/>
      <c r="D465" s="70"/>
      <c r="E465" s="70"/>
      <c r="F465" s="70"/>
      <c r="G465" s="70"/>
      <c r="H465" s="70"/>
      <c r="I465" s="70"/>
      <c r="J465" s="70"/>
      <c r="K465" s="70"/>
    </row>
    <row r="466" spans="2:11" ht="12.75">
      <c r="B466" s="70"/>
      <c r="C466" s="70"/>
      <c r="D466" s="70"/>
      <c r="E466" s="70"/>
      <c r="F466" s="70"/>
      <c r="G466" s="70"/>
      <c r="H466" s="70"/>
      <c r="I466" s="70"/>
      <c r="J466" s="70"/>
      <c r="K466" s="70"/>
    </row>
    <row r="467" spans="2:11" ht="12.75">
      <c r="B467" s="70"/>
      <c r="C467" s="70"/>
      <c r="D467" s="70"/>
      <c r="E467" s="70"/>
      <c r="F467" s="70"/>
      <c r="G467" s="70"/>
      <c r="H467" s="70"/>
      <c r="I467" s="70"/>
      <c r="J467" s="70"/>
      <c r="K467" s="70"/>
    </row>
    <row r="468" spans="2:11" ht="12.75">
      <c r="B468" s="70"/>
      <c r="C468" s="70"/>
      <c r="D468" s="70"/>
      <c r="E468" s="70"/>
      <c r="F468" s="70"/>
      <c r="G468" s="70"/>
      <c r="H468" s="70"/>
      <c r="I468" s="70"/>
      <c r="J468" s="70"/>
      <c r="K468" s="70"/>
    </row>
    <row r="469" spans="2:11" ht="12.75">
      <c r="B469" s="70"/>
      <c r="C469" s="70"/>
      <c r="D469" s="70"/>
      <c r="E469" s="70"/>
      <c r="F469" s="70"/>
      <c r="G469" s="70"/>
      <c r="H469" s="70"/>
      <c r="I469" s="70"/>
      <c r="J469" s="70"/>
      <c r="K469" s="70"/>
    </row>
    <row r="470" spans="2:11" ht="12.75">
      <c r="B470" s="70"/>
      <c r="C470" s="70"/>
      <c r="D470" s="70"/>
      <c r="E470" s="70"/>
      <c r="F470" s="70"/>
      <c r="G470" s="70"/>
      <c r="H470" s="70"/>
      <c r="I470" s="70"/>
      <c r="J470" s="70"/>
      <c r="K470" s="70"/>
    </row>
    <row r="471" spans="2:11" ht="12.75">
      <c r="B471" s="70"/>
      <c r="C471" s="70"/>
      <c r="D471" s="70"/>
      <c r="E471" s="70"/>
      <c r="F471" s="70"/>
      <c r="G471" s="70"/>
      <c r="H471" s="70"/>
      <c r="I471" s="70"/>
      <c r="J471" s="70"/>
      <c r="K471" s="70"/>
    </row>
    <row r="472" spans="2:11" ht="12.75">
      <c r="B472" s="70"/>
      <c r="C472" s="70"/>
      <c r="D472" s="70"/>
      <c r="E472" s="70"/>
      <c r="F472" s="70"/>
      <c r="G472" s="70"/>
      <c r="H472" s="70"/>
      <c r="I472" s="70"/>
      <c r="J472" s="70"/>
      <c r="K472" s="70"/>
    </row>
    <row r="473" spans="2:11" ht="12.75">
      <c r="B473" s="70"/>
      <c r="C473" s="70"/>
      <c r="D473" s="70"/>
      <c r="E473" s="70"/>
      <c r="F473" s="70"/>
      <c r="G473" s="70"/>
      <c r="H473" s="70"/>
      <c r="I473" s="70"/>
      <c r="J473" s="70"/>
      <c r="K473" s="70"/>
    </row>
    <row r="474" spans="2:11" ht="12.75">
      <c r="B474" s="70"/>
      <c r="C474" s="70"/>
      <c r="D474" s="70"/>
      <c r="E474" s="70"/>
      <c r="F474" s="70"/>
      <c r="G474" s="70"/>
      <c r="H474" s="70"/>
      <c r="I474" s="70"/>
      <c r="J474" s="70"/>
      <c r="K474" s="70"/>
    </row>
    <row r="475" spans="2:11" ht="12.75">
      <c r="B475" s="70"/>
      <c r="C475" s="70"/>
      <c r="D475" s="70"/>
      <c r="E475" s="70"/>
      <c r="F475" s="70"/>
      <c r="G475" s="70"/>
      <c r="H475" s="70"/>
      <c r="I475" s="70"/>
      <c r="J475" s="70"/>
      <c r="K475" s="70"/>
    </row>
    <row r="476" spans="2:11" ht="12.75">
      <c r="B476" s="70"/>
      <c r="C476" s="70"/>
      <c r="D476" s="70"/>
      <c r="E476" s="70"/>
      <c r="F476" s="70"/>
      <c r="G476" s="70"/>
      <c r="H476" s="70"/>
      <c r="I476" s="70"/>
      <c r="J476" s="70"/>
      <c r="K476" s="70"/>
    </row>
    <row r="477" spans="2:11" ht="12.75">
      <c r="B477" s="70"/>
      <c r="C477" s="70"/>
      <c r="D477" s="70"/>
      <c r="E477" s="70"/>
      <c r="F477" s="70"/>
      <c r="G477" s="70"/>
      <c r="H477" s="70"/>
      <c r="I477" s="70"/>
      <c r="J477" s="70"/>
      <c r="K477" s="70"/>
    </row>
    <row r="478" spans="2:11" ht="12.75">
      <c r="B478" s="70"/>
      <c r="C478" s="70"/>
      <c r="D478" s="70"/>
      <c r="E478" s="70"/>
      <c r="F478" s="70"/>
      <c r="G478" s="70"/>
      <c r="H478" s="70"/>
      <c r="I478" s="70"/>
      <c r="J478" s="70"/>
      <c r="K478" s="70"/>
    </row>
    <row r="479" spans="2:11" ht="12.75">
      <c r="B479" s="70"/>
      <c r="C479" s="70"/>
      <c r="D479" s="70"/>
      <c r="E479" s="70"/>
      <c r="F479" s="70"/>
      <c r="G479" s="70"/>
      <c r="H479" s="70"/>
      <c r="I479" s="70"/>
      <c r="J479" s="70"/>
      <c r="K479" s="70"/>
    </row>
    <row r="480" spans="2:11" ht="12.75">
      <c r="B480" s="70"/>
      <c r="C480" s="70"/>
      <c r="D480" s="70"/>
      <c r="E480" s="70"/>
      <c r="F480" s="70"/>
      <c r="G480" s="70"/>
      <c r="H480" s="70"/>
      <c r="I480" s="70"/>
      <c r="J480" s="70"/>
      <c r="K480" s="70"/>
    </row>
    <row r="481" spans="2:11" ht="12.75">
      <c r="B481" s="70"/>
      <c r="C481" s="70"/>
      <c r="D481" s="70"/>
      <c r="E481" s="70"/>
      <c r="F481" s="70"/>
      <c r="G481" s="70"/>
      <c r="H481" s="70"/>
      <c r="I481" s="70"/>
      <c r="J481" s="70"/>
      <c r="K481" s="70"/>
    </row>
    <row r="482" spans="2:11" ht="12.75">
      <c r="B482" s="70"/>
      <c r="C482" s="70"/>
      <c r="D482" s="70"/>
      <c r="E482" s="70"/>
      <c r="F482" s="70"/>
      <c r="G482" s="70"/>
      <c r="H482" s="70"/>
      <c r="I482" s="70"/>
      <c r="J482" s="70"/>
      <c r="K482" s="70"/>
    </row>
    <row r="483" spans="2:11" ht="12.75">
      <c r="B483" s="70"/>
      <c r="C483" s="70"/>
      <c r="D483" s="70"/>
      <c r="E483" s="70"/>
      <c r="F483" s="70"/>
      <c r="G483" s="70"/>
      <c r="H483" s="70"/>
      <c r="I483" s="70"/>
      <c r="J483" s="70"/>
      <c r="K483" s="70"/>
    </row>
    <row r="484" spans="2:11" ht="12.75">
      <c r="B484" s="70"/>
      <c r="C484" s="70"/>
      <c r="D484" s="70"/>
      <c r="E484" s="70"/>
      <c r="F484" s="70"/>
      <c r="G484" s="70"/>
      <c r="H484" s="70"/>
      <c r="I484" s="70"/>
      <c r="J484" s="70"/>
      <c r="K484" s="70"/>
    </row>
    <row r="485" spans="2:11" ht="12.75">
      <c r="B485" s="70"/>
      <c r="C485" s="70"/>
      <c r="D485" s="70"/>
      <c r="E485" s="70"/>
      <c r="F485" s="70"/>
      <c r="G485" s="70"/>
      <c r="H485" s="70"/>
      <c r="I485" s="70"/>
      <c r="J485" s="70"/>
      <c r="K485" s="70"/>
    </row>
    <row r="486" spans="2:11" ht="12.75">
      <c r="B486" s="70"/>
      <c r="C486" s="70"/>
      <c r="D486" s="70"/>
      <c r="E486" s="70"/>
      <c r="F486" s="70"/>
      <c r="G486" s="70"/>
      <c r="H486" s="70"/>
      <c r="I486" s="70"/>
      <c r="J486" s="70"/>
      <c r="K486" s="70"/>
    </row>
    <row r="487" spans="2:11" ht="12.75">
      <c r="B487" s="70"/>
      <c r="C487" s="70"/>
      <c r="D487" s="70"/>
      <c r="E487" s="70"/>
      <c r="F487" s="70"/>
      <c r="G487" s="70"/>
      <c r="H487" s="70"/>
      <c r="I487" s="70"/>
      <c r="J487" s="70"/>
      <c r="K487" s="70"/>
    </row>
    <row r="488" spans="2:11" ht="12.75">
      <c r="B488" s="70"/>
      <c r="C488" s="70"/>
      <c r="D488" s="70"/>
      <c r="E488" s="70"/>
      <c r="F488" s="70"/>
      <c r="G488" s="70"/>
      <c r="H488" s="70"/>
      <c r="I488" s="70"/>
      <c r="J488" s="70"/>
      <c r="K488" s="70"/>
    </row>
    <row r="489" spans="2:11" ht="12.75">
      <c r="B489" s="70"/>
      <c r="C489" s="70"/>
      <c r="D489" s="70"/>
      <c r="E489" s="70"/>
      <c r="F489" s="70"/>
      <c r="G489" s="70"/>
      <c r="H489" s="70"/>
      <c r="I489" s="70"/>
      <c r="J489" s="70"/>
      <c r="K489" s="70"/>
    </row>
    <row r="490" spans="2:11" ht="12.75">
      <c r="B490" s="70"/>
      <c r="C490" s="70"/>
      <c r="D490" s="70"/>
      <c r="E490" s="70"/>
      <c r="F490" s="70"/>
      <c r="G490" s="70"/>
      <c r="H490" s="70"/>
      <c r="I490" s="70"/>
      <c r="J490" s="70"/>
      <c r="K490" s="70"/>
    </row>
    <row r="491" spans="2:11" ht="12.75">
      <c r="B491" s="70"/>
      <c r="C491" s="70"/>
      <c r="D491" s="70"/>
      <c r="E491" s="70"/>
      <c r="F491" s="70"/>
      <c r="G491" s="70"/>
      <c r="H491" s="70"/>
      <c r="I491" s="70"/>
      <c r="J491" s="70"/>
      <c r="K491" s="70"/>
    </row>
    <row r="492" spans="2:11" ht="12.75">
      <c r="B492" s="70"/>
      <c r="C492" s="70"/>
      <c r="D492" s="70"/>
      <c r="E492" s="70"/>
      <c r="F492" s="70"/>
      <c r="G492" s="70"/>
      <c r="H492" s="70"/>
      <c r="I492" s="70"/>
      <c r="J492" s="70"/>
      <c r="K492" s="70"/>
    </row>
    <row r="493" spans="2:11" ht="12.75">
      <c r="B493" s="70"/>
      <c r="C493" s="70"/>
      <c r="D493" s="70"/>
      <c r="E493" s="70"/>
      <c r="F493" s="70"/>
      <c r="G493" s="70"/>
      <c r="H493" s="70"/>
      <c r="I493" s="70"/>
      <c r="J493" s="70"/>
      <c r="K493" s="70"/>
    </row>
    <row r="494" spans="2:11" ht="12.75">
      <c r="B494" s="70"/>
      <c r="C494" s="70"/>
      <c r="D494" s="70"/>
      <c r="E494" s="70"/>
      <c r="F494" s="70"/>
      <c r="G494" s="70"/>
      <c r="H494" s="70"/>
      <c r="I494" s="70"/>
      <c r="J494" s="70"/>
      <c r="K494" s="70"/>
    </row>
    <row r="495" spans="2:11" ht="12.75">
      <c r="B495" s="70"/>
      <c r="C495" s="70"/>
      <c r="D495" s="70"/>
      <c r="E495" s="70"/>
      <c r="F495" s="70"/>
      <c r="G495" s="70"/>
      <c r="H495" s="70"/>
      <c r="I495" s="70"/>
      <c r="J495" s="70"/>
      <c r="K495" s="70"/>
    </row>
    <row r="496" spans="2:11" ht="12.75">
      <c r="B496" s="70"/>
      <c r="C496" s="70"/>
      <c r="D496" s="70"/>
      <c r="E496" s="70"/>
      <c r="F496" s="70"/>
      <c r="G496" s="70"/>
      <c r="H496" s="70"/>
      <c r="I496" s="70"/>
      <c r="J496" s="70"/>
      <c r="K496" s="70"/>
    </row>
    <row r="497" spans="2:11" ht="12.75">
      <c r="B497" s="70"/>
      <c r="C497" s="70"/>
      <c r="D497" s="70"/>
      <c r="E497" s="70"/>
      <c r="F497" s="70"/>
      <c r="G497" s="70"/>
      <c r="H497" s="70"/>
      <c r="I497" s="70"/>
      <c r="J497" s="70"/>
      <c r="K497" s="70"/>
    </row>
    <row r="498" spans="2:11" ht="12.75">
      <c r="B498" s="70"/>
      <c r="C498" s="70"/>
      <c r="D498" s="70"/>
      <c r="E498" s="70"/>
      <c r="F498" s="70"/>
      <c r="G498" s="70"/>
      <c r="H498" s="70"/>
      <c r="I498" s="70"/>
      <c r="J498" s="70"/>
      <c r="K498" s="70"/>
    </row>
    <row r="499" spans="2:11" ht="12.75">
      <c r="B499" s="70"/>
      <c r="C499" s="70"/>
      <c r="D499" s="70"/>
      <c r="E499" s="70"/>
      <c r="F499" s="70"/>
      <c r="G499" s="70"/>
      <c r="H499" s="70"/>
      <c r="I499" s="70"/>
      <c r="J499" s="70"/>
      <c r="K499" s="70"/>
    </row>
    <row r="500" spans="2:11" ht="12.75">
      <c r="B500" s="70"/>
      <c r="C500" s="70"/>
      <c r="D500" s="70"/>
      <c r="E500" s="70"/>
      <c r="F500" s="70"/>
      <c r="G500" s="70"/>
      <c r="H500" s="70"/>
      <c r="I500" s="70"/>
      <c r="J500" s="70"/>
      <c r="K500" s="70"/>
    </row>
    <row r="501" spans="2:11" ht="12.75">
      <c r="B501" s="70"/>
      <c r="C501" s="70"/>
      <c r="D501" s="70"/>
      <c r="E501" s="70"/>
      <c r="F501" s="70"/>
      <c r="G501" s="70"/>
      <c r="H501" s="70"/>
      <c r="I501" s="70"/>
      <c r="J501" s="70"/>
      <c r="K501" s="70"/>
    </row>
    <row r="502" spans="2:11" ht="12.75">
      <c r="B502" s="70"/>
      <c r="C502" s="70"/>
      <c r="D502" s="70"/>
      <c r="E502" s="70"/>
      <c r="F502" s="70"/>
      <c r="G502" s="70"/>
      <c r="H502" s="70"/>
      <c r="I502" s="70"/>
      <c r="J502" s="70"/>
      <c r="K502" s="70"/>
    </row>
    <row r="503" spans="2:11" ht="12.75">
      <c r="B503" s="70"/>
      <c r="C503" s="70"/>
      <c r="D503" s="70"/>
      <c r="E503" s="70"/>
      <c r="F503" s="70"/>
      <c r="G503" s="70"/>
      <c r="H503" s="70"/>
      <c r="I503" s="70"/>
      <c r="J503" s="70"/>
      <c r="K503" s="70"/>
    </row>
    <row r="504" spans="2:11" ht="12.75">
      <c r="B504" s="70"/>
      <c r="C504" s="70"/>
      <c r="D504" s="70"/>
      <c r="E504" s="70"/>
      <c r="F504" s="70"/>
      <c r="G504" s="70"/>
      <c r="H504" s="70"/>
      <c r="I504" s="70"/>
      <c r="J504" s="70"/>
      <c r="K504" s="70"/>
    </row>
    <row r="505" spans="2:11" ht="12.75">
      <c r="B505" s="70"/>
      <c r="C505" s="70"/>
      <c r="D505" s="70"/>
      <c r="E505" s="70"/>
      <c r="F505" s="70"/>
      <c r="G505" s="70"/>
      <c r="H505" s="70"/>
      <c r="I505" s="70"/>
      <c r="J505" s="70"/>
      <c r="K505" s="70"/>
    </row>
    <row r="506" spans="2:11" ht="12.75">
      <c r="B506" s="70"/>
      <c r="C506" s="70"/>
      <c r="D506" s="70"/>
      <c r="E506" s="70"/>
      <c r="F506" s="70"/>
      <c r="G506" s="70"/>
      <c r="H506" s="70"/>
      <c r="I506" s="70"/>
      <c r="J506" s="70"/>
      <c r="K506" s="70"/>
    </row>
    <row r="507" spans="2:11" ht="12.75">
      <c r="B507" s="70"/>
      <c r="C507" s="70"/>
      <c r="D507" s="70"/>
      <c r="E507" s="70"/>
      <c r="F507" s="70"/>
      <c r="G507" s="70"/>
      <c r="H507" s="70"/>
      <c r="I507" s="70"/>
      <c r="J507" s="70"/>
      <c r="K507" s="70"/>
    </row>
    <row r="508" spans="2:11" ht="12.75">
      <c r="B508" s="70"/>
      <c r="C508" s="70"/>
      <c r="D508" s="70"/>
      <c r="E508" s="70"/>
      <c r="F508" s="70"/>
      <c r="G508" s="70"/>
      <c r="H508" s="70"/>
      <c r="I508" s="70"/>
      <c r="J508" s="70"/>
      <c r="K508" s="70"/>
    </row>
    <row r="509" spans="2:11" ht="12.75">
      <c r="B509" s="70"/>
      <c r="C509" s="70"/>
      <c r="D509" s="70"/>
      <c r="E509" s="70"/>
      <c r="F509" s="70"/>
      <c r="G509" s="70"/>
      <c r="H509" s="70"/>
      <c r="I509" s="70"/>
      <c r="J509" s="70"/>
      <c r="K509" s="70"/>
    </row>
    <row r="510" spans="2:11" ht="12.75">
      <c r="B510" s="70"/>
      <c r="C510" s="70"/>
      <c r="D510" s="70"/>
      <c r="E510" s="70"/>
      <c r="F510" s="70"/>
      <c r="G510" s="70"/>
      <c r="H510" s="70"/>
      <c r="I510" s="70"/>
      <c r="J510" s="70"/>
      <c r="K510" s="70"/>
    </row>
    <row r="511" spans="2:11" ht="12.75">
      <c r="B511" s="70"/>
      <c r="C511" s="70"/>
      <c r="D511" s="70"/>
      <c r="E511" s="70"/>
      <c r="F511" s="70"/>
      <c r="G511" s="70"/>
      <c r="H511" s="70"/>
      <c r="I511" s="70"/>
      <c r="J511" s="70"/>
      <c r="K511" s="70"/>
    </row>
    <row r="512" spans="2:11" ht="12.75">
      <c r="B512" s="70"/>
      <c r="C512" s="70"/>
      <c r="D512" s="70"/>
      <c r="E512" s="70"/>
      <c r="F512" s="70"/>
      <c r="G512" s="70"/>
      <c r="H512" s="70"/>
      <c r="I512" s="70"/>
      <c r="J512" s="70"/>
      <c r="K512" s="70"/>
    </row>
    <row r="513" spans="2:11" ht="12.75">
      <c r="B513" s="70"/>
      <c r="C513" s="70"/>
      <c r="D513" s="70"/>
      <c r="E513" s="70"/>
      <c r="F513" s="70"/>
      <c r="G513" s="70"/>
      <c r="H513" s="70"/>
      <c r="I513" s="70"/>
      <c r="J513" s="70"/>
      <c r="K513" s="70"/>
    </row>
    <row r="514" spans="2:11" ht="12.75">
      <c r="B514" s="70"/>
      <c r="C514" s="70"/>
      <c r="D514" s="70"/>
      <c r="E514" s="70"/>
      <c r="F514" s="70"/>
      <c r="G514" s="70"/>
      <c r="H514" s="70"/>
      <c r="I514" s="70"/>
      <c r="J514" s="70"/>
      <c r="K514" s="70"/>
    </row>
    <row r="515" spans="2:11" ht="12.75">
      <c r="B515" s="70"/>
      <c r="C515" s="70"/>
      <c r="D515" s="70"/>
      <c r="E515" s="70"/>
      <c r="F515" s="70"/>
      <c r="G515" s="70"/>
      <c r="H515" s="70"/>
      <c r="I515" s="70"/>
      <c r="J515" s="70"/>
      <c r="K515" s="70"/>
    </row>
    <row r="516" spans="2:11" ht="12.75">
      <c r="B516" s="70"/>
      <c r="C516" s="70"/>
      <c r="D516" s="70"/>
      <c r="E516" s="70"/>
      <c r="F516" s="70"/>
      <c r="G516" s="70"/>
      <c r="H516" s="70"/>
      <c r="I516" s="70"/>
      <c r="J516" s="70"/>
      <c r="K516" s="70"/>
    </row>
    <row r="517" spans="2:11" ht="12.75">
      <c r="B517" s="70"/>
      <c r="C517" s="70"/>
      <c r="D517" s="70"/>
      <c r="E517" s="70"/>
      <c r="F517" s="70"/>
      <c r="G517" s="70"/>
      <c r="H517" s="70"/>
      <c r="I517" s="70"/>
      <c r="J517" s="70"/>
      <c r="K517" s="70"/>
    </row>
    <row r="518" spans="2:11" ht="12.75">
      <c r="B518" s="70"/>
      <c r="C518" s="70"/>
      <c r="D518" s="70"/>
      <c r="E518" s="70"/>
      <c r="F518" s="70"/>
      <c r="G518" s="70"/>
      <c r="H518" s="70"/>
      <c r="I518" s="70"/>
      <c r="J518" s="70"/>
      <c r="K518" s="70"/>
    </row>
    <row r="519" spans="2:11" ht="12.75">
      <c r="B519" s="70"/>
      <c r="C519" s="70"/>
      <c r="D519" s="70"/>
      <c r="E519" s="70"/>
      <c r="F519" s="70"/>
      <c r="G519" s="70"/>
      <c r="H519" s="70"/>
      <c r="I519" s="70"/>
      <c r="J519" s="70"/>
      <c r="K519" s="70"/>
    </row>
    <row r="520" spans="2:11" ht="12.75">
      <c r="B520" s="70"/>
      <c r="C520" s="70"/>
      <c r="D520" s="70"/>
      <c r="E520" s="70"/>
      <c r="F520" s="70"/>
      <c r="G520" s="70"/>
      <c r="H520" s="70"/>
      <c r="I520" s="70"/>
      <c r="J520" s="70"/>
      <c r="K520" s="70"/>
    </row>
    <row r="521" spans="2:11" ht="12.75">
      <c r="B521" s="70"/>
      <c r="C521" s="70"/>
      <c r="D521" s="70"/>
      <c r="E521" s="70"/>
      <c r="F521" s="70"/>
      <c r="G521" s="70"/>
      <c r="H521" s="70"/>
      <c r="I521" s="70"/>
      <c r="J521" s="70"/>
      <c r="K521" s="70"/>
    </row>
    <row r="522" spans="2:11" ht="12.75">
      <c r="B522" s="70"/>
      <c r="C522" s="70"/>
      <c r="D522" s="70"/>
      <c r="E522" s="70"/>
      <c r="F522" s="70"/>
      <c r="G522" s="70"/>
      <c r="H522" s="70"/>
      <c r="I522" s="70"/>
      <c r="J522" s="70"/>
      <c r="K522" s="70"/>
    </row>
    <row r="523" spans="2:11" ht="12.75">
      <c r="B523" s="70"/>
      <c r="C523" s="70"/>
      <c r="D523" s="70"/>
      <c r="E523" s="70"/>
      <c r="F523" s="70"/>
      <c r="G523" s="70"/>
      <c r="H523" s="70"/>
      <c r="I523" s="70"/>
      <c r="J523" s="70"/>
      <c r="K523" s="70"/>
    </row>
    <row r="524" spans="2:11" ht="12.75">
      <c r="B524" s="70"/>
      <c r="C524" s="70"/>
      <c r="D524" s="70"/>
      <c r="E524" s="70"/>
      <c r="F524" s="70"/>
      <c r="G524" s="70"/>
      <c r="H524" s="70"/>
      <c r="I524" s="70"/>
      <c r="J524" s="70"/>
      <c r="K524" s="70"/>
    </row>
    <row r="525" spans="2:11" ht="12.75">
      <c r="B525" s="70"/>
      <c r="C525" s="70"/>
      <c r="D525" s="70"/>
      <c r="E525" s="70"/>
      <c r="F525" s="70"/>
      <c r="G525" s="70"/>
      <c r="H525" s="70"/>
      <c r="I525" s="70"/>
      <c r="J525" s="70"/>
      <c r="K525" s="70"/>
    </row>
    <row r="526" spans="2:11" ht="12.75">
      <c r="B526" s="70"/>
      <c r="C526" s="70"/>
      <c r="D526" s="70"/>
      <c r="E526" s="70"/>
      <c r="F526" s="70"/>
      <c r="G526" s="70"/>
      <c r="H526" s="70"/>
      <c r="I526" s="70"/>
      <c r="J526" s="70"/>
      <c r="K526" s="70"/>
    </row>
    <row r="527" spans="2:11" ht="12.75">
      <c r="B527" s="70"/>
      <c r="C527" s="70"/>
      <c r="D527" s="70"/>
      <c r="E527" s="70"/>
      <c r="F527" s="70"/>
      <c r="G527" s="70"/>
      <c r="H527" s="70"/>
      <c r="I527" s="70"/>
      <c r="J527" s="70"/>
      <c r="K527" s="70"/>
    </row>
    <row r="528" spans="2:11" ht="12.75">
      <c r="B528" s="70"/>
      <c r="C528" s="70"/>
      <c r="D528" s="70"/>
      <c r="E528" s="70"/>
      <c r="F528" s="70"/>
      <c r="G528" s="70"/>
      <c r="H528" s="70"/>
      <c r="I528" s="70"/>
      <c r="J528" s="70"/>
      <c r="K528" s="70"/>
    </row>
    <row r="529" spans="2:11" ht="12.75">
      <c r="B529" s="70"/>
      <c r="C529" s="70"/>
      <c r="D529" s="70"/>
      <c r="E529" s="70"/>
      <c r="F529" s="70"/>
      <c r="G529" s="70"/>
      <c r="H529" s="70"/>
      <c r="I529" s="70"/>
      <c r="J529" s="70"/>
      <c r="K529" s="70"/>
    </row>
    <row r="530" spans="2:11" ht="12.75">
      <c r="B530" s="70"/>
      <c r="C530" s="70"/>
      <c r="D530" s="70"/>
      <c r="E530" s="70"/>
      <c r="F530" s="70"/>
      <c r="G530" s="70"/>
      <c r="H530" s="70"/>
      <c r="I530" s="70"/>
      <c r="J530" s="70"/>
      <c r="K530" s="70"/>
    </row>
    <row r="531" spans="2:11" ht="12.75">
      <c r="B531" s="70"/>
      <c r="C531" s="70"/>
      <c r="D531" s="70"/>
      <c r="E531" s="70"/>
      <c r="F531" s="70"/>
      <c r="G531" s="70"/>
      <c r="H531" s="70"/>
      <c r="I531" s="70"/>
      <c r="J531" s="70"/>
      <c r="K531" s="70"/>
    </row>
    <row r="532" spans="2:11" ht="12.75">
      <c r="B532" s="70"/>
      <c r="C532" s="70"/>
      <c r="D532" s="70"/>
      <c r="E532" s="70"/>
      <c r="F532" s="70"/>
      <c r="G532" s="70"/>
      <c r="H532" s="70"/>
      <c r="I532" s="70"/>
      <c r="J532" s="70"/>
      <c r="K532" s="70"/>
    </row>
    <row r="533" spans="2:11" ht="12.75">
      <c r="B533" s="70"/>
      <c r="C533" s="70"/>
      <c r="D533" s="70"/>
      <c r="E533" s="70"/>
      <c r="F533" s="70"/>
      <c r="G533" s="70"/>
      <c r="H533" s="70"/>
      <c r="I533" s="70"/>
      <c r="J533" s="70"/>
      <c r="K533" s="70"/>
    </row>
    <row r="534" spans="2:11" ht="12.75">
      <c r="B534" s="70"/>
      <c r="C534" s="70"/>
      <c r="D534" s="70"/>
      <c r="E534" s="70"/>
      <c r="F534" s="70"/>
      <c r="G534" s="70"/>
      <c r="H534" s="70"/>
      <c r="I534" s="70"/>
      <c r="J534" s="70"/>
      <c r="K534" s="70"/>
    </row>
    <row r="535" spans="2:11" ht="12.75">
      <c r="B535" s="70"/>
      <c r="C535" s="70"/>
      <c r="D535" s="70"/>
      <c r="E535" s="70"/>
      <c r="F535" s="70"/>
      <c r="G535" s="70"/>
      <c r="H535" s="70"/>
      <c r="I535" s="70"/>
      <c r="J535" s="70"/>
      <c r="K535" s="70"/>
    </row>
    <row r="536" spans="2:11" ht="12.75">
      <c r="B536" s="70"/>
      <c r="C536" s="70"/>
      <c r="D536" s="70"/>
      <c r="E536" s="70"/>
      <c r="F536" s="70"/>
      <c r="G536" s="70"/>
      <c r="H536" s="70"/>
      <c r="I536" s="70"/>
      <c r="J536" s="70"/>
      <c r="K536" s="70"/>
    </row>
    <row r="537" spans="2:11" ht="12.75">
      <c r="B537" s="70"/>
      <c r="C537" s="70"/>
      <c r="D537" s="70"/>
      <c r="E537" s="70"/>
      <c r="F537" s="70"/>
      <c r="G537" s="70"/>
      <c r="H537" s="70"/>
      <c r="I537" s="70"/>
      <c r="J537" s="70"/>
      <c r="K537" s="70"/>
    </row>
    <row r="538" spans="2:11" ht="12.75">
      <c r="B538" s="70"/>
      <c r="C538" s="70"/>
      <c r="D538" s="70"/>
      <c r="E538" s="70"/>
      <c r="F538" s="70"/>
      <c r="G538" s="70"/>
      <c r="H538" s="70"/>
      <c r="I538" s="70"/>
      <c r="J538" s="70"/>
      <c r="K538" s="70"/>
    </row>
    <row r="539" spans="2:11" ht="12.75">
      <c r="B539" s="70"/>
      <c r="C539" s="70"/>
      <c r="D539" s="70"/>
      <c r="E539" s="70"/>
      <c r="F539" s="70"/>
      <c r="G539" s="70"/>
      <c r="H539" s="70"/>
      <c r="I539" s="70"/>
      <c r="J539" s="70"/>
      <c r="K539" s="70"/>
    </row>
    <row r="540" spans="2:11" ht="12.75">
      <c r="B540" s="70"/>
      <c r="C540" s="70"/>
      <c r="D540" s="70"/>
      <c r="E540" s="70"/>
      <c r="F540" s="70"/>
      <c r="G540" s="70"/>
      <c r="H540" s="70"/>
      <c r="I540" s="70"/>
      <c r="J540" s="70"/>
      <c r="K540" s="70"/>
    </row>
    <row r="541" spans="2:11" ht="12.75">
      <c r="B541" s="70"/>
      <c r="C541" s="70"/>
      <c r="D541" s="70"/>
      <c r="E541" s="70"/>
      <c r="F541" s="70"/>
      <c r="G541" s="70"/>
      <c r="H541" s="70"/>
      <c r="I541" s="70"/>
      <c r="J541" s="70"/>
      <c r="K541" s="70"/>
    </row>
    <row r="542" spans="2:11" ht="12.75">
      <c r="B542" s="70"/>
      <c r="C542" s="70"/>
      <c r="D542" s="70"/>
      <c r="E542" s="70"/>
      <c r="F542" s="70"/>
      <c r="G542" s="70"/>
      <c r="H542" s="70"/>
      <c r="I542" s="70"/>
      <c r="J542" s="70"/>
      <c r="K542" s="70"/>
    </row>
    <row r="543" spans="2:11" ht="12.75">
      <c r="B543" s="70"/>
      <c r="C543" s="70"/>
      <c r="D543" s="70"/>
      <c r="E543" s="70"/>
      <c r="F543" s="70"/>
      <c r="G543" s="70"/>
      <c r="H543" s="70"/>
      <c r="I543" s="70"/>
      <c r="J543" s="70"/>
      <c r="K543" s="70"/>
    </row>
    <row r="544" spans="2:11" ht="12.75">
      <c r="B544" s="70"/>
      <c r="C544" s="70"/>
      <c r="D544" s="70"/>
      <c r="E544" s="70"/>
      <c r="F544" s="70"/>
      <c r="G544" s="70"/>
      <c r="H544" s="70"/>
      <c r="I544" s="70"/>
      <c r="J544" s="70"/>
      <c r="K544" s="70"/>
    </row>
    <row r="545" spans="2:11" ht="12.75">
      <c r="B545" s="70"/>
      <c r="C545" s="70"/>
      <c r="D545" s="70"/>
      <c r="E545" s="70"/>
      <c r="F545" s="70"/>
      <c r="G545" s="70"/>
      <c r="H545" s="70"/>
      <c r="I545" s="70"/>
      <c r="J545" s="70"/>
      <c r="K545" s="70"/>
    </row>
    <row r="546" spans="2:11" ht="12.75">
      <c r="B546" s="70"/>
      <c r="C546" s="70"/>
      <c r="D546" s="70"/>
      <c r="E546" s="70"/>
      <c r="F546" s="70"/>
      <c r="G546" s="70"/>
      <c r="H546" s="70"/>
      <c r="I546" s="70"/>
      <c r="J546" s="70"/>
      <c r="K546" s="70"/>
    </row>
    <row r="547" spans="2:11" ht="12.75">
      <c r="B547" s="70"/>
      <c r="C547" s="70"/>
      <c r="D547" s="70"/>
      <c r="E547" s="70"/>
      <c r="F547" s="70"/>
      <c r="G547" s="70"/>
      <c r="H547" s="70"/>
      <c r="I547" s="70"/>
      <c r="J547" s="70"/>
      <c r="K547" s="70"/>
    </row>
    <row r="548" spans="2:11" ht="12.75">
      <c r="B548" s="70"/>
      <c r="C548" s="70"/>
      <c r="D548" s="70"/>
      <c r="E548" s="70"/>
      <c r="F548" s="70"/>
      <c r="G548" s="70"/>
      <c r="H548" s="70"/>
      <c r="I548" s="70"/>
      <c r="J548" s="70"/>
      <c r="K548" s="70"/>
    </row>
    <row r="549" spans="2:11" ht="12.75">
      <c r="B549" s="70"/>
      <c r="C549" s="70"/>
      <c r="D549" s="70"/>
      <c r="E549" s="70"/>
      <c r="F549" s="70"/>
      <c r="G549" s="70"/>
      <c r="H549" s="70"/>
      <c r="I549" s="70"/>
      <c r="J549" s="70"/>
      <c r="K549" s="70"/>
    </row>
    <row r="550" spans="2:11" ht="12.75">
      <c r="B550" s="70"/>
      <c r="C550" s="70"/>
      <c r="D550" s="70"/>
      <c r="E550" s="70"/>
      <c r="F550" s="70"/>
      <c r="G550" s="70"/>
      <c r="H550" s="70"/>
      <c r="I550" s="70"/>
      <c r="J550" s="70"/>
      <c r="K550" s="70"/>
    </row>
    <row r="551" spans="2:11" ht="12.75">
      <c r="B551" s="70"/>
      <c r="C551" s="70"/>
      <c r="D551" s="70"/>
      <c r="E551" s="70"/>
      <c r="F551" s="70"/>
      <c r="G551" s="70"/>
      <c r="H551" s="70"/>
      <c r="I551" s="70"/>
      <c r="J551" s="70"/>
      <c r="K551" s="70"/>
    </row>
    <row r="552" spans="2:11" ht="12.75">
      <c r="B552" s="70"/>
      <c r="C552" s="70"/>
      <c r="D552" s="70"/>
      <c r="E552" s="70"/>
      <c r="F552" s="70"/>
      <c r="G552" s="70"/>
      <c r="H552" s="70"/>
      <c r="I552" s="70"/>
      <c r="J552" s="70"/>
      <c r="K552" s="70"/>
    </row>
    <row r="553" spans="2:11" ht="12.75">
      <c r="B553" s="70"/>
      <c r="C553" s="70"/>
      <c r="D553" s="70"/>
      <c r="E553" s="70"/>
      <c r="F553" s="70"/>
      <c r="G553" s="70"/>
      <c r="H553" s="70"/>
      <c r="I553" s="70"/>
      <c r="J553" s="70"/>
      <c r="K553" s="70"/>
    </row>
    <row r="554" spans="2:11" ht="12.75">
      <c r="B554" s="70"/>
      <c r="C554" s="70"/>
      <c r="D554" s="70"/>
      <c r="E554" s="70"/>
      <c r="F554" s="70"/>
      <c r="G554" s="70"/>
      <c r="H554" s="70"/>
      <c r="I554" s="70"/>
      <c r="J554" s="70"/>
      <c r="K554" s="70"/>
    </row>
    <row r="555" spans="2:11" ht="12.75">
      <c r="B555" s="70"/>
      <c r="C555" s="70"/>
      <c r="D555" s="70"/>
      <c r="E555" s="70"/>
      <c r="F555" s="70"/>
      <c r="G555" s="70"/>
      <c r="H555" s="70"/>
      <c r="I555" s="70"/>
      <c r="J555" s="70"/>
      <c r="K555" s="70"/>
    </row>
    <row r="556" spans="2:11" ht="12.75">
      <c r="B556" s="70"/>
      <c r="C556" s="70"/>
      <c r="D556" s="70"/>
      <c r="E556" s="70"/>
      <c r="F556" s="70"/>
      <c r="G556" s="70"/>
      <c r="H556" s="70"/>
      <c r="I556" s="70"/>
      <c r="J556" s="70"/>
      <c r="K556" s="70"/>
    </row>
    <row r="557" spans="2:11" ht="12.75">
      <c r="B557" s="70"/>
      <c r="C557" s="70"/>
      <c r="D557" s="70"/>
      <c r="E557" s="70"/>
      <c r="F557" s="70"/>
      <c r="G557" s="70"/>
      <c r="H557" s="70"/>
      <c r="I557" s="70"/>
      <c r="J557" s="70"/>
      <c r="K557" s="70"/>
    </row>
    <row r="558" spans="2:11" ht="12.75">
      <c r="B558" s="70"/>
      <c r="C558" s="70"/>
      <c r="D558" s="70"/>
      <c r="E558" s="70"/>
      <c r="F558" s="70"/>
      <c r="G558" s="70"/>
      <c r="H558" s="70"/>
      <c r="I558" s="70"/>
      <c r="J558" s="70"/>
      <c r="K558" s="70"/>
    </row>
    <row r="559" spans="2:11" ht="12.75">
      <c r="B559" s="70"/>
      <c r="C559" s="70"/>
      <c r="D559" s="70"/>
      <c r="E559" s="70"/>
      <c r="F559" s="70"/>
      <c r="G559" s="70"/>
      <c r="H559" s="70"/>
      <c r="I559" s="70"/>
      <c r="J559" s="70"/>
      <c r="K559" s="70"/>
    </row>
    <row r="560" spans="2:11" ht="12.75">
      <c r="B560" s="70"/>
      <c r="C560" s="70"/>
      <c r="D560" s="70"/>
      <c r="E560" s="70"/>
      <c r="F560" s="70"/>
      <c r="G560" s="70"/>
      <c r="H560" s="70"/>
      <c r="I560" s="70"/>
      <c r="J560" s="70"/>
      <c r="K560" s="70"/>
    </row>
    <row r="561" spans="2:11" ht="12.75">
      <c r="B561" s="70"/>
      <c r="C561" s="70"/>
      <c r="D561" s="70"/>
      <c r="E561" s="70"/>
      <c r="F561" s="70"/>
      <c r="G561" s="70"/>
      <c r="H561" s="70"/>
      <c r="I561" s="70"/>
      <c r="J561" s="70"/>
      <c r="K561" s="70"/>
    </row>
    <row r="562" spans="2:11" ht="12.75">
      <c r="B562" s="70"/>
      <c r="C562" s="70"/>
      <c r="D562" s="70"/>
      <c r="E562" s="70"/>
      <c r="F562" s="70"/>
      <c r="G562" s="70"/>
      <c r="H562" s="70"/>
      <c r="I562" s="70"/>
      <c r="J562" s="70"/>
      <c r="K562" s="70"/>
    </row>
    <row r="563" spans="2:11" ht="12.75">
      <c r="B563" s="70"/>
      <c r="C563" s="70"/>
      <c r="D563" s="70"/>
      <c r="E563" s="70"/>
      <c r="F563" s="70"/>
      <c r="G563" s="70"/>
      <c r="H563" s="70"/>
      <c r="I563" s="70"/>
      <c r="J563" s="70"/>
      <c r="K563" s="70"/>
    </row>
    <row r="564" spans="2:11" ht="12.75">
      <c r="B564" s="70"/>
      <c r="C564" s="70"/>
      <c r="D564" s="70"/>
      <c r="E564" s="70"/>
      <c r="F564" s="70"/>
      <c r="G564" s="70"/>
      <c r="H564" s="70"/>
      <c r="I564" s="70"/>
      <c r="J564" s="70"/>
      <c r="K564" s="70"/>
    </row>
    <row r="565" spans="2:11" ht="12.75">
      <c r="B565" s="70"/>
      <c r="C565" s="70"/>
      <c r="D565" s="70"/>
      <c r="E565" s="70"/>
      <c r="F565" s="70"/>
      <c r="G565" s="70"/>
      <c r="H565" s="70"/>
      <c r="I565" s="70"/>
      <c r="J565" s="70"/>
      <c r="K565" s="70"/>
    </row>
    <row r="566" spans="2:11" ht="12.75">
      <c r="B566" s="70"/>
      <c r="C566" s="70"/>
      <c r="D566" s="70"/>
      <c r="E566" s="70"/>
      <c r="F566" s="70"/>
      <c r="G566" s="70"/>
      <c r="H566" s="70"/>
      <c r="I566" s="70"/>
      <c r="J566" s="70"/>
      <c r="K566" s="70"/>
    </row>
    <row r="567" spans="2:11" ht="12.75">
      <c r="B567" s="70"/>
      <c r="C567" s="70"/>
      <c r="D567" s="70"/>
      <c r="E567" s="70"/>
      <c r="F567" s="70"/>
      <c r="G567" s="70"/>
      <c r="H567" s="70"/>
      <c r="I567" s="70"/>
      <c r="J567" s="70"/>
      <c r="K567" s="70"/>
    </row>
    <row r="568" spans="2:11" ht="12.75">
      <c r="B568" s="70"/>
      <c r="C568" s="70"/>
      <c r="D568" s="70"/>
      <c r="E568" s="70"/>
      <c r="F568" s="70"/>
      <c r="G568" s="70"/>
      <c r="H568" s="70"/>
      <c r="I568" s="70"/>
      <c r="J568" s="70"/>
      <c r="K568" s="70"/>
    </row>
    <row r="569" spans="2:11" ht="12.75">
      <c r="B569" s="70"/>
      <c r="C569" s="70"/>
      <c r="D569" s="70"/>
      <c r="E569" s="70"/>
      <c r="F569" s="70"/>
      <c r="G569" s="70"/>
      <c r="H569" s="70"/>
      <c r="I569" s="70"/>
      <c r="J569" s="70"/>
      <c r="K569" s="70"/>
    </row>
    <row r="570" spans="2:11" ht="12.75">
      <c r="B570" s="70"/>
      <c r="C570" s="70"/>
      <c r="D570" s="70"/>
      <c r="E570" s="70"/>
      <c r="F570" s="70"/>
      <c r="G570" s="70"/>
      <c r="H570" s="70"/>
      <c r="I570" s="70"/>
      <c r="J570" s="70"/>
      <c r="K570" s="70"/>
    </row>
    <row r="571" spans="2:11" ht="12.75">
      <c r="B571" s="70"/>
      <c r="C571" s="70"/>
      <c r="D571" s="70"/>
      <c r="E571" s="70"/>
      <c r="F571" s="70"/>
      <c r="G571" s="70"/>
      <c r="H571" s="70"/>
      <c r="I571" s="70"/>
      <c r="J571" s="70"/>
      <c r="K571" s="70"/>
    </row>
    <row r="572" spans="2:11" ht="12.75">
      <c r="B572" s="70"/>
      <c r="C572" s="70"/>
      <c r="D572" s="70"/>
      <c r="E572" s="70"/>
      <c r="F572" s="70"/>
      <c r="G572" s="70"/>
      <c r="H572" s="70"/>
      <c r="I572" s="70"/>
      <c r="J572" s="70"/>
      <c r="K572" s="70"/>
    </row>
    <row r="573" spans="2:11" ht="12.75">
      <c r="B573" s="70"/>
      <c r="C573" s="70"/>
      <c r="D573" s="70"/>
      <c r="E573" s="70"/>
      <c r="F573" s="70"/>
      <c r="G573" s="70"/>
      <c r="H573" s="70"/>
      <c r="I573" s="70"/>
      <c r="J573" s="70"/>
      <c r="K573" s="70"/>
    </row>
    <row r="574" spans="2:11" ht="12.75">
      <c r="B574" s="70"/>
      <c r="C574" s="70"/>
      <c r="D574" s="70"/>
      <c r="E574" s="70"/>
      <c r="F574" s="70"/>
      <c r="G574" s="70"/>
      <c r="H574" s="70"/>
      <c r="I574" s="70"/>
      <c r="J574" s="70"/>
      <c r="K574" s="70"/>
    </row>
    <row r="575" spans="2:11" ht="12.75">
      <c r="B575" s="70"/>
      <c r="C575" s="70"/>
      <c r="D575" s="70"/>
      <c r="E575" s="70"/>
      <c r="F575" s="70"/>
      <c r="G575" s="70"/>
      <c r="H575" s="70"/>
      <c r="I575" s="70"/>
      <c r="J575" s="70"/>
      <c r="K575" s="70"/>
    </row>
    <row r="576" spans="2:11" ht="12.75">
      <c r="B576" s="70"/>
      <c r="C576" s="70"/>
      <c r="D576" s="70"/>
      <c r="E576" s="70"/>
      <c r="F576" s="70"/>
      <c r="G576" s="70"/>
      <c r="H576" s="70"/>
      <c r="I576" s="70"/>
      <c r="J576" s="70"/>
      <c r="K576" s="70"/>
    </row>
    <row r="577" spans="2:11" ht="12.75">
      <c r="B577" s="70"/>
      <c r="C577" s="70"/>
      <c r="D577" s="70"/>
      <c r="E577" s="70"/>
      <c r="F577" s="70"/>
      <c r="G577" s="70"/>
      <c r="H577" s="70"/>
      <c r="I577" s="70"/>
      <c r="J577" s="70"/>
      <c r="K577" s="70"/>
    </row>
    <row r="578" spans="2:11" ht="12.75">
      <c r="B578" s="70"/>
      <c r="C578" s="70"/>
      <c r="D578" s="70"/>
      <c r="E578" s="70"/>
      <c r="F578" s="70"/>
      <c r="G578" s="70"/>
      <c r="H578" s="70"/>
      <c r="I578" s="70"/>
      <c r="J578" s="70"/>
      <c r="K578" s="70"/>
    </row>
    <row r="579" spans="2:11" ht="12.75">
      <c r="B579" s="70"/>
      <c r="C579" s="70"/>
      <c r="D579" s="70"/>
      <c r="E579" s="70"/>
      <c r="F579" s="70"/>
      <c r="G579" s="70"/>
      <c r="H579" s="70"/>
      <c r="I579" s="70"/>
      <c r="J579" s="70"/>
      <c r="K579" s="70"/>
    </row>
    <row r="580" spans="2:11" ht="12.75">
      <c r="B580" s="70"/>
      <c r="C580" s="70"/>
      <c r="D580" s="70"/>
      <c r="E580" s="70"/>
      <c r="F580" s="70"/>
      <c r="G580" s="70"/>
      <c r="H580" s="70"/>
      <c r="I580" s="70"/>
      <c r="J580" s="70"/>
      <c r="K580" s="70"/>
    </row>
    <row r="581" spans="2:11" ht="12.75">
      <c r="B581" s="70"/>
      <c r="C581" s="70"/>
      <c r="D581" s="70"/>
      <c r="E581" s="70"/>
      <c r="F581" s="70"/>
      <c r="G581" s="70"/>
      <c r="H581" s="70"/>
      <c r="I581" s="70"/>
      <c r="J581" s="70"/>
      <c r="K581" s="70"/>
    </row>
    <row r="582" spans="2:11" ht="12.75">
      <c r="B582" s="70"/>
      <c r="C582" s="70"/>
      <c r="D582" s="70"/>
      <c r="E582" s="70"/>
      <c r="F582" s="70"/>
      <c r="G582" s="70"/>
      <c r="H582" s="70"/>
      <c r="I582" s="70"/>
      <c r="J582" s="70"/>
      <c r="K582" s="70"/>
    </row>
    <row r="583" spans="2:11" ht="12.75">
      <c r="B583" s="70"/>
      <c r="C583" s="70"/>
      <c r="D583" s="70"/>
      <c r="E583" s="70"/>
      <c r="F583" s="70"/>
      <c r="G583" s="70"/>
      <c r="H583" s="70"/>
      <c r="I583" s="70"/>
      <c r="J583" s="70"/>
      <c r="K583" s="70"/>
    </row>
    <row r="584" spans="2:11" ht="12.75">
      <c r="B584" s="70"/>
      <c r="C584" s="70"/>
      <c r="D584" s="70"/>
      <c r="E584" s="70"/>
      <c r="F584" s="70"/>
      <c r="G584" s="70"/>
      <c r="H584" s="70"/>
      <c r="I584" s="70"/>
      <c r="J584" s="70"/>
      <c r="K584" s="70"/>
    </row>
    <row r="585" spans="2:11" ht="12.75">
      <c r="B585" s="70"/>
      <c r="C585" s="70"/>
      <c r="D585" s="70"/>
      <c r="E585" s="70"/>
      <c r="F585" s="70"/>
      <c r="G585" s="70"/>
      <c r="H585" s="70"/>
      <c r="I585" s="70"/>
      <c r="J585" s="70"/>
      <c r="K585" s="70"/>
    </row>
    <row r="586" spans="2:11" ht="12.75">
      <c r="B586" s="70"/>
      <c r="C586" s="70"/>
      <c r="D586" s="70"/>
      <c r="E586" s="70"/>
      <c r="F586" s="70"/>
      <c r="G586" s="70"/>
      <c r="H586" s="70"/>
      <c r="I586" s="70"/>
      <c r="J586" s="70"/>
      <c r="K586" s="70"/>
    </row>
    <row r="587" spans="2:11" ht="12.75">
      <c r="B587" s="70"/>
      <c r="C587" s="70"/>
      <c r="D587" s="70"/>
      <c r="E587" s="70"/>
      <c r="F587" s="70"/>
      <c r="G587" s="70"/>
      <c r="H587" s="70"/>
      <c r="I587" s="70"/>
      <c r="J587" s="70"/>
      <c r="K587" s="70"/>
    </row>
    <row r="588" spans="2:11" ht="12.75">
      <c r="B588" s="70"/>
      <c r="C588" s="70"/>
      <c r="D588" s="70"/>
      <c r="E588" s="70"/>
      <c r="F588" s="70"/>
      <c r="G588" s="70"/>
      <c r="H588" s="70"/>
      <c r="I588" s="70"/>
      <c r="J588" s="70"/>
      <c r="K588" s="70"/>
    </row>
    <row r="589" spans="2:11" ht="12.75">
      <c r="B589" s="70"/>
      <c r="C589" s="70"/>
      <c r="D589" s="70"/>
      <c r="E589" s="70"/>
      <c r="F589" s="70"/>
      <c r="G589" s="70"/>
      <c r="H589" s="70"/>
      <c r="I589" s="70"/>
      <c r="J589" s="70"/>
      <c r="K589" s="70"/>
    </row>
    <row r="590" spans="2:11" ht="12.75">
      <c r="B590" s="70"/>
      <c r="C590" s="70"/>
      <c r="D590" s="70"/>
      <c r="E590" s="70"/>
      <c r="F590" s="70"/>
      <c r="G590" s="70"/>
      <c r="H590" s="70"/>
      <c r="I590" s="70"/>
      <c r="J590" s="70"/>
      <c r="K590" s="70"/>
    </row>
    <row r="591" spans="2:11" ht="12.75">
      <c r="B591" s="70"/>
      <c r="C591" s="70"/>
      <c r="D591" s="70"/>
      <c r="E591" s="70"/>
      <c r="F591" s="70"/>
      <c r="G591" s="70"/>
      <c r="H591" s="70"/>
      <c r="I591" s="70"/>
      <c r="J591" s="70"/>
      <c r="K591" s="70"/>
    </row>
    <row r="592" spans="2:11" ht="12.75">
      <c r="B592" s="70"/>
      <c r="C592" s="70"/>
      <c r="D592" s="70"/>
      <c r="E592" s="70"/>
      <c r="F592" s="70"/>
      <c r="G592" s="70"/>
      <c r="H592" s="70"/>
      <c r="I592" s="70"/>
      <c r="J592" s="70"/>
      <c r="K592" s="70"/>
    </row>
    <row r="593" spans="2:11" ht="12.75">
      <c r="B593" s="70"/>
      <c r="C593" s="70"/>
      <c r="D593" s="70"/>
      <c r="E593" s="70"/>
      <c r="F593" s="70"/>
      <c r="G593" s="70"/>
      <c r="H593" s="70"/>
      <c r="I593" s="70"/>
      <c r="J593" s="70"/>
      <c r="K593" s="70"/>
    </row>
    <row r="594" spans="2:11" ht="12.75">
      <c r="B594" s="70"/>
      <c r="C594" s="70"/>
      <c r="D594" s="70"/>
      <c r="E594" s="70"/>
      <c r="F594" s="70"/>
      <c r="G594" s="70"/>
      <c r="H594" s="70"/>
      <c r="I594" s="70"/>
      <c r="J594" s="70"/>
      <c r="K594" s="70"/>
    </row>
    <row r="595" spans="2:11" ht="12.75">
      <c r="B595" s="70"/>
      <c r="C595" s="70"/>
      <c r="D595" s="70"/>
      <c r="E595" s="70"/>
      <c r="F595" s="70"/>
      <c r="G595" s="70"/>
      <c r="H595" s="70"/>
      <c r="I595" s="70"/>
      <c r="J595" s="70"/>
      <c r="K595" s="70"/>
    </row>
    <row r="596" spans="2:11" ht="12.75">
      <c r="B596" s="70"/>
      <c r="C596" s="70"/>
      <c r="D596" s="70"/>
      <c r="E596" s="70"/>
      <c r="F596" s="70"/>
      <c r="G596" s="70"/>
      <c r="H596" s="70"/>
      <c r="I596" s="70"/>
      <c r="J596" s="70"/>
      <c r="K596" s="70"/>
    </row>
    <row r="597" spans="2:11" ht="12.75">
      <c r="B597" s="70"/>
      <c r="C597" s="70"/>
      <c r="D597" s="70"/>
      <c r="E597" s="70"/>
      <c r="F597" s="70"/>
      <c r="G597" s="70"/>
      <c r="H597" s="70"/>
      <c r="I597" s="70"/>
      <c r="J597" s="70"/>
      <c r="K597" s="70"/>
    </row>
    <row r="598" spans="2:11" ht="12.75">
      <c r="B598" s="70"/>
      <c r="C598" s="70"/>
      <c r="D598" s="70"/>
      <c r="E598" s="70"/>
      <c r="F598" s="70"/>
      <c r="G598" s="70"/>
      <c r="H598" s="70"/>
      <c r="I598" s="70"/>
      <c r="J598" s="70"/>
      <c r="K598" s="70"/>
    </row>
    <row r="599" spans="2:11" ht="12.75">
      <c r="B599" s="70"/>
      <c r="C599" s="70"/>
      <c r="D599" s="70"/>
      <c r="E599" s="70"/>
      <c r="F599" s="70"/>
      <c r="G599" s="70"/>
      <c r="H599" s="70"/>
      <c r="I599" s="70"/>
      <c r="J599" s="70"/>
      <c r="K599" s="70"/>
    </row>
    <row r="600" spans="2:11" ht="12.75">
      <c r="B600" s="70"/>
      <c r="C600" s="70"/>
      <c r="D600" s="70"/>
      <c r="E600" s="70"/>
      <c r="F600" s="70"/>
      <c r="G600" s="70"/>
      <c r="H600" s="70"/>
      <c r="I600" s="70"/>
      <c r="J600" s="70"/>
      <c r="K600" s="70"/>
    </row>
    <row r="601" spans="2:11" ht="12.75">
      <c r="B601" s="70"/>
      <c r="C601" s="70"/>
      <c r="D601" s="70"/>
      <c r="E601" s="70"/>
      <c r="F601" s="70"/>
      <c r="G601" s="70"/>
      <c r="H601" s="70"/>
      <c r="I601" s="70"/>
      <c r="J601" s="70"/>
      <c r="K601" s="70"/>
    </row>
  </sheetData>
  <sheetProtection/>
  <mergeCells count="33">
    <mergeCell ref="A10:U10"/>
    <mergeCell ref="N13:N15"/>
    <mergeCell ref="I72:J72"/>
    <mergeCell ref="T13:T15"/>
    <mergeCell ref="O4:U4"/>
    <mergeCell ref="A6:U6"/>
    <mergeCell ref="K49:K50"/>
    <mergeCell ref="P49:P50"/>
    <mergeCell ref="Q49:Q50"/>
    <mergeCell ref="T49:T50"/>
    <mergeCell ref="I75:J75"/>
    <mergeCell ref="K13:K15"/>
    <mergeCell ref="O49:O50"/>
    <mergeCell ref="I113:J113"/>
    <mergeCell ref="O13:O15"/>
    <mergeCell ref="I80:J80"/>
    <mergeCell ref="I159:U159"/>
    <mergeCell ref="H14:J16"/>
    <mergeCell ref="I61:J61"/>
    <mergeCell ref="I77:J77"/>
    <mergeCell ref="L13:L15"/>
    <mergeCell ref="S13:S15"/>
    <mergeCell ref="I84:J84"/>
    <mergeCell ref="I158:U158"/>
    <mergeCell ref="I143:J143"/>
    <mergeCell ref="I138:J138"/>
    <mergeCell ref="I60:J60"/>
    <mergeCell ref="L49:L50"/>
    <mergeCell ref="I66:J66"/>
    <mergeCell ref="P13:P15"/>
    <mergeCell ref="Q13:Q15"/>
    <mergeCell ref="U13:U15"/>
    <mergeCell ref="U49:U5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730"/>
  <sheetViews>
    <sheetView tabSelected="1" zoomScale="80" zoomScaleNormal="80" zoomScalePageLayoutView="0" workbookViewId="0" topLeftCell="A1">
      <selection activeCell="A695" sqref="A695:I695"/>
    </sheetView>
  </sheetViews>
  <sheetFormatPr defaultColWidth="9.140625" defaultRowHeight="12.75"/>
  <cols>
    <col min="1" max="1" width="7.8515625" style="0" customWidth="1"/>
    <col min="2" max="2" width="2.7109375" style="0" customWidth="1"/>
    <col min="3" max="3" width="2.28125" style="0" customWidth="1"/>
    <col min="4" max="4" width="2.140625" style="0" customWidth="1"/>
    <col min="5" max="5" width="2.28125" style="0" customWidth="1"/>
    <col min="6" max="8" width="2.140625" style="0" customWidth="1"/>
    <col min="9" max="9" width="1.8515625" style="0" customWidth="1"/>
    <col min="10" max="10" width="5.57421875" style="164" customWidth="1"/>
    <col min="11" max="11" width="14.00390625" style="0" customWidth="1"/>
    <col min="13" max="13" width="37.421875" style="0" customWidth="1"/>
    <col min="14" max="14" width="9.8515625" style="70" customWidth="1"/>
    <col min="15" max="15" width="9.57421875" style="70" customWidth="1"/>
    <col min="16" max="16" width="10.140625" style="70" customWidth="1"/>
    <col min="17" max="17" width="10.8515625" style="88" customWidth="1"/>
    <col min="18" max="18" width="12.8515625" style="106" hidden="1" customWidth="1"/>
    <col min="19" max="19" width="9.8515625" style="88" customWidth="1"/>
    <col min="20" max="20" width="10.7109375" style="309" customWidth="1"/>
    <col min="21" max="21" width="11.00390625" style="88" customWidth="1"/>
    <col min="22" max="22" width="11.7109375" style="363" hidden="1" customWidth="1"/>
    <col min="23" max="23" width="16.7109375" style="663" customWidth="1"/>
    <col min="24" max="24" width="10.57421875" style="70" customWidth="1"/>
    <col min="25" max="25" width="9.8515625" style="70" customWidth="1"/>
    <col min="26" max="26" width="19.8515625" style="164" customWidth="1"/>
    <col min="27" max="49" width="9.140625" style="164" customWidth="1"/>
  </cols>
  <sheetData>
    <row r="1" spans="1:25" s="164" customFormat="1" ht="12.75">
      <c r="A1" s="121"/>
      <c r="B1" s="121"/>
      <c r="C1" s="121"/>
      <c r="D1" s="121"/>
      <c r="E1" s="121"/>
      <c r="F1" s="121"/>
      <c r="G1" s="121"/>
      <c r="H1" s="121"/>
      <c r="I1" s="247"/>
      <c r="J1" s="247"/>
      <c r="K1" s="247"/>
      <c r="L1" s="247"/>
      <c r="M1" s="247"/>
      <c r="N1" s="376"/>
      <c r="O1" s="376"/>
      <c r="P1" s="376"/>
      <c r="Q1" s="373"/>
      <c r="R1" s="374"/>
      <c r="S1" s="373"/>
      <c r="T1" s="374"/>
      <c r="U1" s="373"/>
      <c r="V1" s="375"/>
      <c r="W1" s="626"/>
      <c r="X1" s="376"/>
      <c r="Y1" s="376"/>
    </row>
    <row r="2" spans="1:49" s="66" customFormat="1" ht="12.75">
      <c r="A2" s="757" t="s">
        <v>137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757"/>
      <c r="Y2" s="757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</row>
    <row r="3" spans="1:49" s="66" customFormat="1" ht="12.75">
      <c r="A3" s="822" t="s">
        <v>688</v>
      </c>
      <c r="B3" s="822"/>
      <c r="C3" s="822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22"/>
      <c r="Q3" s="822"/>
      <c r="R3" s="822"/>
      <c r="S3" s="822"/>
      <c r="T3" s="822"/>
      <c r="U3" s="822"/>
      <c r="V3" s="822"/>
      <c r="W3" s="822"/>
      <c r="X3" s="822"/>
      <c r="Y3" s="822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</row>
    <row r="4" spans="1:25" s="254" customFormat="1" ht="12.75">
      <c r="A4" s="371"/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6"/>
      <c r="O4" s="376"/>
      <c r="P4" s="376"/>
      <c r="Q4" s="376"/>
      <c r="R4" s="371"/>
      <c r="S4" s="376"/>
      <c r="T4" s="247"/>
      <c r="U4" s="376"/>
      <c r="V4" s="372"/>
      <c r="W4" s="626"/>
      <c r="X4" s="376"/>
      <c r="Y4" s="376"/>
    </row>
    <row r="5" spans="1:25" s="164" customFormat="1" ht="12.7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299"/>
      <c r="S5" s="121"/>
      <c r="T5" s="303"/>
      <c r="U5" s="121"/>
      <c r="V5" s="327"/>
      <c r="W5" s="627"/>
      <c r="X5" s="121"/>
      <c r="Y5" s="121"/>
    </row>
    <row r="6" spans="1:32" s="298" customFormat="1" ht="38.25" customHeight="1">
      <c r="A6" s="415" t="s">
        <v>16</v>
      </c>
      <c r="B6" s="416"/>
      <c r="C6" s="416" t="s">
        <v>17</v>
      </c>
      <c r="D6" s="416"/>
      <c r="E6" s="416"/>
      <c r="F6" s="416"/>
      <c r="G6" s="416"/>
      <c r="H6" s="416"/>
      <c r="I6" s="416"/>
      <c r="J6" s="415" t="s">
        <v>18</v>
      </c>
      <c r="K6" s="416"/>
      <c r="L6" s="416"/>
      <c r="M6" s="417"/>
      <c r="N6" s="735" t="s">
        <v>631</v>
      </c>
      <c r="O6" s="519" t="s">
        <v>677</v>
      </c>
      <c r="P6" s="519" t="s">
        <v>672</v>
      </c>
      <c r="Q6" s="735" t="s">
        <v>629</v>
      </c>
      <c r="R6" s="294" t="s">
        <v>605</v>
      </c>
      <c r="S6" s="567" t="s">
        <v>605</v>
      </c>
      <c r="T6" s="737" t="s">
        <v>634</v>
      </c>
      <c r="U6" s="621" t="s">
        <v>605</v>
      </c>
      <c r="V6" s="325" t="s">
        <v>649</v>
      </c>
      <c r="W6" s="628" t="s">
        <v>661</v>
      </c>
      <c r="X6" s="735" t="s">
        <v>652</v>
      </c>
      <c r="Y6" s="735" t="s">
        <v>653</v>
      </c>
      <c r="Z6" s="297"/>
      <c r="AA6" s="297"/>
      <c r="AB6" s="297"/>
      <c r="AC6" s="297"/>
      <c r="AD6" s="297"/>
      <c r="AE6" s="297"/>
      <c r="AF6" s="297"/>
    </row>
    <row r="7" spans="1:32" s="263" customFormat="1" ht="12.75">
      <c r="A7" s="418" t="s">
        <v>19</v>
      </c>
      <c r="B7" s="419"/>
      <c r="C7" s="419" t="s">
        <v>20</v>
      </c>
      <c r="D7" s="419"/>
      <c r="E7" s="419"/>
      <c r="F7" s="419"/>
      <c r="G7" s="419"/>
      <c r="H7" s="419"/>
      <c r="I7" s="419"/>
      <c r="J7" s="420"/>
      <c r="K7" s="421"/>
      <c r="L7" s="421"/>
      <c r="M7" s="422"/>
      <c r="N7" s="739"/>
      <c r="O7" s="520"/>
      <c r="P7" s="520"/>
      <c r="Q7" s="736"/>
      <c r="R7" s="295" t="s">
        <v>601</v>
      </c>
      <c r="S7" s="568" t="s">
        <v>693</v>
      </c>
      <c r="T7" s="738"/>
      <c r="U7" s="622" t="s">
        <v>687</v>
      </c>
      <c r="V7" s="326"/>
      <c r="W7" s="629"/>
      <c r="X7" s="739"/>
      <c r="Y7" s="739"/>
      <c r="Z7" s="164"/>
      <c r="AA7" s="164"/>
      <c r="AB7" s="164"/>
      <c r="AC7" s="164"/>
      <c r="AD7" s="164"/>
      <c r="AE7" s="164"/>
      <c r="AF7" s="164"/>
    </row>
    <row r="8" spans="1:25" ht="12.75">
      <c r="A8" s="418" t="s">
        <v>21</v>
      </c>
      <c r="B8" s="419"/>
      <c r="C8" s="802" t="s">
        <v>218</v>
      </c>
      <c r="D8" s="803"/>
      <c r="E8" s="803"/>
      <c r="F8" s="803"/>
      <c r="G8" s="803"/>
      <c r="H8" s="803"/>
      <c r="I8" s="803"/>
      <c r="J8" s="420" t="s">
        <v>46</v>
      </c>
      <c r="K8" s="421"/>
      <c r="L8" s="421" t="s">
        <v>48</v>
      </c>
      <c r="M8" s="422"/>
      <c r="N8" s="824">
        <v>1</v>
      </c>
      <c r="O8" s="514"/>
      <c r="P8" s="514"/>
      <c r="Q8" s="824">
        <v>4</v>
      </c>
      <c r="R8" s="295">
        <v>5</v>
      </c>
      <c r="S8" s="824">
        <v>5</v>
      </c>
      <c r="T8" s="743">
        <v>6</v>
      </c>
      <c r="U8" s="824">
        <v>7</v>
      </c>
      <c r="V8" s="839">
        <v>7</v>
      </c>
      <c r="W8" s="692"/>
      <c r="X8" s="824">
        <v>9</v>
      </c>
      <c r="Y8" s="824">
        <v>10</v>
      </c>
    </row>
    <row r="9" spans="1:25" ht="12.75">
      <c r="A9" s="423" t="s">
        <v>22</v>
      </c>
      <c r="B9" s="424"/>
      <c r="C9" s="424"/>
      <c r="D9" s="424"/>
      <c r="E9" s="424"/>
      <c r="F9" s="424"/>
      <c r="G9" s="424"/>
      <c r="H9" s="424"/>
      <c r="I9" s="424"/>
      <c r="J9" s="425" t="s">
        <v>47</v>
      </c>
      <c r="K9" s="426" t="s">
        <v>23</v>
      </c>
      <c r="L9" s="426" t="s">
        <v>49</v>
      </c>
      <c r="M9" s="427"/>
      <c r="N9" s="825"/>
      <c r="O9" s="515">
        <v>2</v>
      </c>
      <c r="P9" s="515">
        <v>3</v>
      </c>
      <c r="Q9" s="825"/>
      <c r="R9" s="296"/>
      <c r="S9" s="825"/>
      <c r="T9" s="744"/>
      <c r="U9" s="825"/>
      <c r="V9" s="840"/>
      <c r="W9" s="693">
        <v>8</v>
      </c>
      <c r="X9" s="825"/>
      <c r="Y9" s="825"/>
    </row>
    <row r="10" spans="1:25" s="164" customFormat="1" ht="12.75">
      <c r="A10" s="121"/>
      <c r="B10" s="121">
        <v>1</v>
      </c>
      <c r="C10" s="121">
        <v>2</v>
      </c>
      <c r="D10" s="121">
        <v>3</v>
      </c>
      <c r="E10" s="121">
        <v>4</v>
      </c>
      <c r="F10" s="121">
        <v>5</v>
      </c>
      <c r="G10" s="121">
        <v>6</v>
      </c>
      <c r="H10" s="121">
        <v>7</v>
      </c>
      <c r="I10" s="121">
        <v>8</v>
      </c>
      <c r="J10" s="121"/>
      <c r="K10" s="121" t="s">
        <v>24</v>
      </c>
      <c r="L10" s="121"/>
      <c r="M10" s="121"/>
      <c r="N10" s="121"/>
      <c r="O10" s="121"/>
      <c r="P10" s="121"/>
      <c r="Q10" s="121"/>
      <c r="R10" s="299"/>
      <c r="S10" s="121"/>
      <c r="T10" s="303"/>
      <c r="U10" s="121"/>
      <c r="V10" s="327"/>
      <c r="W10" s="627"/>
      <c r="X10" s="121"/>
      <c r="Y10" s="121"/>
    </row>
    <row r="11" spans="1:25" ht="12.75">
      <c r="A11" s="1"/>
      <c r="B11" s="1"/>
      <c r="C11" s="1"/>
      <c r="D11" s="1"/>
      <c r="E11" s="1"/>
      <c r="F11" s="1"/>
      <c r="G11" s="1"/>
      <c r="H11" s="1"/>
      <c r="I11" s="1"/>
      <c r="J11" s="121"/>
      <c r="K11" s="380" t="s">
        <v>114</v>
      </c>
      <c r="L11" s="380" t="s">
        <v>113</v>
      </c>
      <c r="M11" s="378"/>
      <c r="N11" s="379"/>
      <c r="O11" s="379"/>
      <c r="P11" s="379"/>
      <c r="Q11" s="379"/>
      <c r="R11" s="380"/>
      <c r="S11" s="379"/>
      <c r="T11" s="570"/>
      <c r="U11" s="379"/>
      <c r="V11" s="381"/>
      <c r="W11" s="630"/>
      <c r="X11" s="379"/>
      <c r="Y11" s="379"/>
    </row>
    <row r="12" spans="1:25" ht="12.75">
      <c r="A12" s="1"/>
      <c r="B12" s="1"/>
      <c r="C12" s="1"/>
      <c r="D12" s="1"/>
      <c r="E12" s="1"/>
      <c r="F12" s="1"/>
      <c r="G12" s="1"/>
      <c r="H12" s="1"/>
      <c r="I12" s="1"/>
      <c r="J12" s="121"/>
      <c r="K12" s="430" t="s">
        <v>69</v>
      </c>
      <c r="L12" s="429" t="s">
        <v>70</v>
      </c>
      <c r="M12" s="429"/>
      <c r="N12" s="428"/>
      <c r="O12" s="428"/>
      <c r="P12" s="428"/>
      <c r="Q12" s="428"/>
      <c r="R12" s="430"/>
      <c r="S12" s="428"/>
      <c r="T12" s="571"/>
      <c r="U12" s="428"/>
      <c r="V12" s="431"/>
      <c r="W12" s="631"/>
      <c r="X12" s="428"/>
      <c r="Y12" s="428"/>
    </row>
    <row r="13" spans="1:25" ht="12.75">
      <c r="A13" s="1"/>
      <c r="B13" s="1"/>
      <c r="C13" s="1"/>
      <c r="D13" s="1"/>
      <c r="E13" s="1"/>
      <c r="F13" s="1"/>
      <c r="G13" s="1"/>
      <c r="H13" s="1"/>
      <c r="I13" s="1"/>
      <c r="J13" s="121">
        <v>100</v>
      </c>
      <c r="K13" s="288" t="s">
        <v>71</v>
      </c>
      <c r="L13" s="288" t="s">
        <v>37</v>
      </c>
      <c r="M13" s="288"/>
      <c r="N13" s="1"/>
      <c r="O13" s="1"/>
      <c r="P13" s="1"/>
      <c r="Q13" s="1"/>
      <c r="R13" s="141"/>
      <c r="S13" s="1"/>
      <c r="T13" s="572"/>
      <c r="U13" s="121"/>
      <c r="V13" s="327"/>
      <c r="W13" s="627"/>
      <c r="X13" s="3"/>
      <c r="Y13" s="3"/>
    </row>
    <row r="14" spans="1:25" ht="12.75">
      <c r="A14" s="121" t="s">
        <v>133</v>
      </c>
      <c r="B14" s="121"/>
      <c r="C14" s="121"/>
      <c r="D14" s="121"/>
      <c r="E14" s="121"/>
      <c r="F14" s="121"/>
      <c r="G14" s="121"/>
      <c r="H14" s="121"/>
      <c r="I14" s="121"/>
      <c r="J14" s="121"/>
      <c r="K14" s="443" t="s">
        <v>53</v>
      </c>
      <c r="L14" s="443" t="s">
        <v>51</v>
      </c>
      <c r="M14" s="443"/>
      <c r="N14" s="124"/>
      <c r="O14" s="124"/>
      <c r="P14" s="124"/>
      <c r="Q14" s="124"/>
      <c r="R14" s="385"/>
      <c r="S14" s="124"/>
      <c r="T14" s="573"/>
      <c r="U14" s="124"/>
      <c r="V14" s="386"/>
      <c r="W14" s="632"/>
      <c r="X14" s="124"/>
      <c r="Y14" s="124"/>
    </row>
    <row r="15" spans="1:25" ht="12.75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443" t="s">
        <v>54</v>
      </c>
      <c r="L15" s="443" t="s">
        <v>52</v>
      </c>
      <c r="M15" s="443"/>
      <c r="N15" s="124"/>
      <c r="O15" s="124"/>
      <c r="P15" s="124"/>
      <c r="Q15" s="124"/>
      <c r="R15" s="385"/>
      <c r="S15" s="124"/>
      <c r="T15" s="573"/>
      <c r="U15" s="124"/>
      <c r="V15" s="386"/>
      <c r="W15" s="632"/>
      <c r="X15" s="124"/>
      <c r="Y15" s="124"/>
    </row>
    <row r="16" spans="1:25" ht="12.75">
      <c r="A16" s="175" t="s">
        <v>221</v>
      </c>
      <c r="B16" s="121"/>
      <c r="C16" s="121"/>
      <c r="D16" s="121"/>
      <c r="E16" s="121"/>
      <c r="F16" s="121"/>
      <c r="G16" s="121"/>
      <c r="H16" s="121"/>
      <c r="I16" s="121"/>
      <c r="J16" s="121"/>
      <c r="K16" s="385" t="s">
        <v>53</v>
      </c>
      <c r="L16" s="385" t="s">
        <v>378</v>
      </c>
      <c r="M16" s="385"/>
      <c r="N16" s="124"/>
      <c r="O16" s="124"/>
      <c r="P16" s="124"/>
      <c r="Q16" s="124"/>
      <c r="R16" s="385"/>
      <c r="S16" s="124"/>
      <c r="T16" s="573"/>
      <c r="U16" s="124"/>
      <c r="V16" s="386"/>
      <c r="W16" s="632"/>
      <c r="X16" s="124"/>
      <c r="Y16" s="124"/>
    </row>
    <row r="17" spans="1:25" ht="12.75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443"/>
      <c r="L17" s="443" t="s">
        <v>219</v>
      </c>
      <c r="M17" s="443"/>
      <c r="N17" s="124"/>
      <c r="O17" s="124"/>
      <c r="P17" s="124"/>
      <c r="Q17" s="124"/>
      <c r="R17" s="385"/>
      <c r="S17" s="124"/>
      <c r="T17" s="573"/>
      <c r="U17" s="124"/>
      <c r="V17" s="386"/>
      <c r="W17" s="632"/>
      <c r="X17" s="124"/>
      <c r="Y17" s="124"/>
    </row>
    <row r="18" spans="1:25" ht="12.75">
      <c r="A18" s="7" t="s">
        <v>220</v>
      </c>
      <c r="B18" s="7"/>
      <c r="C18" s="7"/>
      <c r="D18" s="7"/>
      <c r="E18" s="7"/>
      <c r="F18" s="7"/>
      <c r="G18" s="7"/>
      <c r="H18" s="7"/>
      <c r="I18" s="7"/>
      <c r="J18" s="175">
        <v>111</v>
      </c>
      <c r="K18" s="389" t="s">
        <v>55</v>
      </c>
      <c r="L18" s="790" t="s">
        <v>236</v>
      </c>
      <c r="M18" s="790"/>
      <c r="N18" s="390"/>
      <c r="O18" s="390"/>
      <c r="P18" s="390"/>
      <c r="Q18" s="390"/>
      <c r="R18" s="391"/>
      <c r="S18" s="390"/>
      <c r="T18" s="574"/>
      <c r="U18" s="390"/>
      <c r="V18" s="392"/>
      <c r="W18" s="559"/>
      <c r="X18" s="390"/>
      <c r="Y18" s="390"/>
    </row>
    <row r="19" spans="1:25" s="164" customFormat="1" ht="12.75">
      <c r="A19" s="175" t="s">
        <v>220</v>
      </c>
      <c r="B19" s="175">
        <v>1</v>
      </c>
      <c r="C19" s="175"/>
      <c r="D19" s="175"/>
      <c r="E19" s="175"/>
      <c r="F19" s="175"/>
      <c r="G19" s="175"/>
      <c r="H19" s="175"/>
      <c r="I19" s="175"/>
      <c r="J19" s="175">
        <v>111</v>
      </c>
      <c r="K19" s="172">
        <v>3</v>
      </c>
      <c r="L19" s="172" t="s">
        <v>0</v>
      </c>
      <c r="M19" s="172"/>
      <c r="N19" s="135">
        <f aca="true" t="shared" si="0" ref="N19:Y19">N20+N33</f>
        <v>513000</v>
      </c>
      <c r="O19" s="135">
        <f>O20+O33</f>
        <v>380292</v>
      </c>
      <c r="P19" s="135">
        <f t="shared" si="0"/>
        <v>381772</v>
      </c>
      <c r="Q19" s="135">
        <f t="shared" si="0"/>
        <v>383000</v>
      </c>
      <c r="R19" s="127">
        <f t="shared" si="0"/>
        <v>0</v>
      </c>
      <c r="S19" s="135">
        <f t="shared" si="0"/>
        <v>0</v>
      </c>
      <c r="T19" s="575">
        <f t="shared" si="0"/>
        <v>383000</v>
      </c>
      <c r="U19" s="135">
        <f aca="true" t="shared" si="1" ref="U19:U24">W19-T19</f>
        <v>-149554</v>
      </c>
      <c r="V19" s="329">
        <f t="shared" si="0"/>
        <v>190823</v>
      </c>
      <c r="W19" s="633">
        <f>W20+W33</f>
        <v>233446</v>
      </c>
      <c r="X19" s="135">
        <f t="shared" si="0"/>
        <v>247000</v>
      </c>
      <c r="Y19" s="135">
        <f t="shared" si="0"/>
        <v>247000</v>
      </c>
    </row>
    <row r="20" spans="1:25" s="164" customFormat="1" ht="12.75">
      <c r="A20" s="175" t="s">
        <v>220</v>
      </c>
      <c r="B20" s="175">
        <v>1</v>
      </c>
      <c r="C20" s="175"/>
      <c r="D20" s="175"/>
      <c r="E20" s="175"/>
      <c r="F20" s="175"/>
      <c r="G20" s="175"/>
      <c r="H20" s="175"/>
      <c r="I20" s="175"/>
      <c r="J20" s="175">
        <v>111</v>
      </c>
      <c r="K20" s="177">
        <v>32</v>
      </c>
      <c r="L20" s="178" t="s">
        <v>5</v>
      </c>
      <c r="M20" s="179"/>
      <c r="N20" s="135">
        <f aca="true" t="shared" si="2" ref="N20:Y20">N21+N23</f>
        <v>483000</v>
      </c>
      <c r="O20" s="135">
        <f>O21+O23</f>
        <v>343525</v>
      </c>
      <c r="P20" s="135">
        <f t="shared" si="2"/>
        <v>345005</v>
      </c>
      <c r="Q20" s="135">
        <f t="shared" si="2"/>
        <v>383000</v>
      </c>
      <c r="R20" s="127">
        <f t="shared" si="2"/>
        <v>0</v>
      </c>
      <c r="S20" s="135">
        <f t="shared" si="2"/>
        <v>0</v>
      </c>
      <c r="T20" s="575">
        <f>T21+T23</f>
        <v>383000</v>
      </c>
      <c r="U20" s="135">
        <f t="shared" si="1"/>
        <v>-149554</v>
      </c>
      <c r="V20" s="329">
        <f t="shared" si="2"/>
        <v>190823</v>
      </c>
      <c r="W20" s="633">
        <f>W21+W23</f>
        <v>233446</v>
      </c>
      <c r="X20" s="135">
        <f t="shared" si="2"/>
        <v>247000</v>
      </c>
      <c r="Y20" s="135">
        <f t="shared" si="2"/>
        <v>247000</v>
      </c>
    </row>
    <row r="21" spans="1:25" s="164" customFormat="1" ht="12.75">
      <c r="A21" s="175" t="s">
        <v>220</v>
      </c>
      <c r="B21" s="175">
        <v>1</v>
      </c>
      <c r="C21" s="175"/>
      <c r="D21" s="175"/>
      <c r="E21" s="175"/>
      <c r="F21" s="175"/>
      <c r="G21" s="175"/>
      <c r="H21" s="175"/>
      <c r="I21" s="175"/>
      <c r="J21" s="175">
        <v>111</v>
      </c>
      <c r="K21" s="172">
        <v>323</v>
      </c>
      <c r="L21" s="758" t="s">
        <v>7</v>
      </c>
      <c r="M21" s="759"/>
      <c r="N21" s="135">
        <f aca="true" t="shared" si="3" ref="N21:Y21">N22</f>
        <v>38000</v>
      </c>
      <c r="O21" s="135">
        <f t="shared" si="3"/>
        <v>45000</v>
      </c>
      <c r="P21" s="135">
        <f t="shared" si="3"/>
        <v>51937</v>
      </c>
      <c r="Q21" s="135">
        <f t="shared" si="3"/>
        <v>38000</v>
      </c>
      <c r="R21" s="127">
        <f t="shared" si="3"/>
        <v>0</v>
      </c>
      <c r="S21" s="135">
        <f t="shared" si="3"/>
        <v>0</v>
      </c>
      <c r="T21" s="575">
        <f t="shared" si="3"/>
        <v>38000</v>
      </c>
      <c r="U21" s="135">
        <f t="shared" si="1"/>
        <v>0</v>
      </c>
      <c r="V21" s="329">
        <f t="shared" si="3"/>
        <v>23672</v>
      </c>
      <c r="W21" s="633">
        <f t="shared" si="3"/>
        <v>38000</v>
      </c>
      <c r="X21" s="135">
        <f t="shared" si="3"/>
        <v>25000</v>
      </c>
      <c r="Y21" s="135">
        <f t="shared" si="3"/>
        <v>25000</v>
      </c>
    </row>
    <row r="22" spans="1:25" s="164" customFormat="1" ht="12.75">
      <c r="A22" s="175" t="s">
        <v>220</v>
      </c>
      <c r="B22" s="175">
        <v>1</v>
      </c>
      <c r="C22" s="175"/>
      <c r="D22" s="175"/>
      <c r="E22" s="175"/>
      <c r="F22" s="175"/>
      <c r="G22" s="175"/>
      <c r="H22" s="175"/>
      <c r="I22" s="175"/>
      <c r="J22" s="175">
        <v>111</v>
      </c>
      <c r="K22" s="177">
        <v>3233</v>
      </c>
      <c r="L22" s="177" t="s">
        <v>74</v>
      </c>
      <c r="M22" s="177"/>
      <c r="N22" s="135">
        <v>38000</v>
      </c>
      <c r="O22" s="135">
        <v>45000</v>
      </c>
      <c r="P22" s="135">
        <v>51937</v>
      </c>
      <c r="Q22" s="135">
        <v>38000</v>
      </c>
      <c r="R22" s="127">
        <v>0</v>
      </c>
      <c r="S22" s="135">
        <v>0</v>
      </c>
      <c r="T22" s="575">
        <v>38000</v>
      </c>
      <c r="U22" s="135">
        <f t="shared" si="1"/>
        <v>0</v>
      </c>
      <c r="V22" s="329">
        <v>23672</v>
      </c>
      <c r="W22" s="633">
        <v>38000</v>
      </c>
      <c r="X22" s="135">
        <v>25000</v>
      </c>
      <c r="Y22" s="135">
        <v>25000</v>
      </c>
    </row>
    <row r="23" spans="1:25" s="164" customFormat="1" ht="12.75">
      <c r="A23" s="175" t="s">
        <v>220</v>
      </c>
      <c r="B23" s="175">
        <v>1</v>
      </c>
      <c r="C23" s="175"/>
      <c r="D23" s="175"/>
      <c r="E23" s="175"/>
      <c r="F23" s="175"/>
      <c r="G23" s="175"/>
      <c r="H23" s="175"/>
      <c r="I23" s="175"/>
      <c r="J23" s="175">
        <v>111</v>
      </c>
      <c r="K23" s="172">
        <v>329</v>
      </c>
      <c r="L23" s="758" t="s">
        <v>34</v>
      </c>
      <c r="M23" s="759"/>
      <c r="N23" s="135">
        <f aca="true" t="shared" si="4" ref="N23:Y23">N24+N25+N26+N27+N28+N29+N30+N31+N32</f>
        <v>445000</v>
      </c>
      <c r="O23" s="135">
        <f t="shared" si="4"/>
        <v>298525</v>
      </c>
      <c r="P23" s="135">
        <f t="shared" si="4"/>
        <v>293068</v>
      </c>
      <c r="Q23" s="135">
        <f t="shared" si="4"/>
        <v>345000</v>
      </c>
      <c r="R23" s="127">
        <f t="shared" si="4"/>
        <v>0</v>
      </c>
      <c r="S23" s="135">
        <f t="shared" si="4"/>
        <v>0</v>
      </c>
      <c r="T23" s="575">
        <f t="shared" si="4"/>
        <v>345000</v>
      </c>
      <c r="U23" s="135">
        <f t="shared" si="1"/>
        <v>-149554</v>
      </c>
      <c r="V23" s="329">
        <f t="shared" si="4"/>
        <v>167151</v>
      </c>
      <c r="W23" s="633">
        <f>W24+W25+W26+W27+W28+W29+W30+W31+W32</f>
        <v>195446</v>
      </c>
      <c r="X23" s="135">
        <f t="shared" si="4"/>
        <v>222000</v>
      </c>
      <c r="Y23" s="135">
        <f t="shared" si="4"/>
        <v>222000</v>
      </c>
    </row>
    <row r="24" spans="1:25" s="164" customFormat="1" ht="12.75">
      <c r="A24" s="175" t="s">
        <v>220</v>
      </c>
      <c r="B24" s="175">
        <v>1</v>
      </c>
      <c r="C24" s="175"/>
      <c r="D24" s="175"/>
      <c r="E24" s="175"/>
      <c r="F24" s="175"/>
      <c r="G24" s="175"/>
      <c r="H24" s="175"/>
      <c r="I24" s="175"/>
      <c r="J24" s="175">
        <v>111</v>
      </c>
      <c r="K24" s="177">
        <v>3291</v>
      </c>
      <c r="L24" s="180" t="s">
        <v>387</v>
      </c>
      <c r="M24" s="181"/>
      <c r="N24" s="135">
        <v>195000</v>
      </c>
      <c r="O24" s="135">
        <v>150000</v>
      </c>
      <c r="P24" s="135">
        <v>149866</v>
      </c>
      <c r="Q24" s="135">
        <v>195000</v>
      </c>
      <c r="R24" s="127">
        <v>0</v>
      </c>
      <c r="S24" s="135">
        <v>0</v>
      </c>
      <c r="T24" s="575">
        <v>195000</v>
      </c>
      <c r="U24" s="135">
        <f t="shared" si="1"/>
        <v>-35000</v>
      </c>
      <c r="V24" s="329">
        <v>141705</v>
      </c>
      <c r="W24" s="633">
        <v>160000</v>
      </c>
      <c r="X24" s="135">
        <v>190000</v>
      </c>
      <c r="Y24" s="135">
        <v>190000</v>
      </c>
    </row>
    <row r="25" spans="1:25" s="164" customFormat="1" ht="12.75">
      <c r="A25" s="175" t="s">
        <v>220</v>
      </c>
      <c r="B25" s="175">
        <v>1</v>
      </c>
      <c r="C25" s="175"/>
      <c r="D25" s="175"/>
      <c r="E25" s="175"/>
      <c r="F25" s="175"/>
      <c r="G25" s="175"/>
      <c r="H25" s="175"/>
      <c r="I25" s="175"/>
      <c r="J25" s="175">
        <v>111</v>
      </c>
      <c r="K25" s="182">
        <v>3291</v>
      </c>
      <c r="L25" s="182" t="s">
        <v>491</v>
      </c>
      <c r="M25" s="182"/>
      <c r="N25" s="183">
        <v>0</v>
      </c>
      <c r="O25" s="183">
        <v>0</v>
      </c>
      <c r="P25" s="183">
        <v>0</v>
      </c>
      <c r="Q25" s="183">
        <v>0</v>
      </c>
      <c r="R25" s="165">
        <v>0</v>
      </c>
      <c r="S25" s="183">
        <v>0</v>
      </c>
      <c r="T25" s="576">
        <v>0</v>
      </c>
      <c r="U25" s="135">
        <v>0</v>
      </c>
      <c r="V25" s="330">
        <v>0</v>
      </c>
      <c r="W25" s="634">
        <v>0</v>
      </c>
      <c r="X25" s="183">
        <v>0</v>
      </c>
      <c r="Y25" s="183">
        <v>0</v>
      </c>
    </row>
    <row r="26" spans="1:25" s="164" customFormat="1" ht="12.75">
      <c r="A26" s="175" t="s">
        <v>220</v>
      </c>
      <c r="B26" s="175">
        <v>1</v>
      </c>
      <c r="C26" s="175"/>
      <c r="D26" s="175"/>
      <c r="E26" s="175"/>
      <c r="F26" s="175"/>
      <c r="G26" s="175"/>
      <c r="H26" s="175"/>
      <c r="I26" s="175"/>
      <c r="J26" s="175">
        <v>111</v>
      </c>
      <c r="K26" s="182">
        <v>3291</v>
      </c>
      <c r="L26" s="182" t="s">
        <v>501</v>
      </c>
      <c r="M26" s="182"/>
      <c r="N26" s="183">
        <v>100000</v>
      </c>
      <c r="O26" s="183">
        <v>48525</v>
      </c>
      <c r="P26" s="183">
        <v>48525</v>
      </c>
      <c r="Q26" s="183">
        <v>0</v>
      </c>
      <c r="R26" s="165">
        <v>0</v>
      </c>
      <c r="S26" s="183">
        <v>0</v>
      </c>
      <c r="T26" s="576">
        <v>0</v>
      </c>
      <c r="U26" s="135">
        <v>0</v>
      </c>
      <c r="V26" s="330">
        <v>0</v>
      </c>
      <c r="W26" s="634">
        <v>0</v>
      </c>
      <c r="X26" s="183">
        <v>0</v>
      </c>
      <c r="Y26" s="183">
        <v>0</v>
      </c>
    </row>
    <row r="27" spans="1:25" s="164" customFormat="1" ht="12.75" hidden="1">
      <c r="A27" s="175" t="s">
        <v>220</v>
      </c>
      <c r="B27" s="175">
        <v>1</v>
      </c>
      <c r="C27" s="175"/>
      <c r="D27" s="175"/>
      <c r="E27" s="175"/>
      <c r="F27" s="175"/>
      <c r="G27" s="175"/>
      <c r="H27" s="175"/>
      <c r="I27" s="175"/>
      <c r="J27" s="175">
        <v>111</v>
      </c>
      <c r="K27" s="182">
        <v>3291</v>
      </c>
      <c r="L27" s="755" t="s">
        <v>161</v>
      </c>
      <c r="M27" s="756"/>
      <c r="N27" s="183"/>
      <c r="O27" s="183"/>
      <c r="P27" s="183"/>
      <c r="Q27" s="183"/>
      <c r="R27" s="165"/>
      <c r="S27" s="183"/>
      <c r="T27" s="576"/>
      <c r="U27" s="183"/>
      <c r="V27" s="330"/>
      <c r="W27" s="634"/>
      <c r="X27" s="183"/>
      <c r="Y27" s="183"/>
    </row>
    <row r="28" spans="1:25" s="164" customFormat="1" ht="12.75" hidden="1">
      <c r="A28" s="175" t="s">
        <v>220</v>
      </c>
      <c r="B28" s="175">
        <v>1</v>
      </c>
      <c r="C28" s="175"/>
      <c r="D28" s="175"/>
      <c r="E28" s="175"/>
      <c r="F28" s="175"/>
      <c r="G28" s="175"/>
      <c r="H28" s="175"/>
      <c r="I28" s="175"/>
      <c r="J28" s="175">
        <v>111</v>
      </c>
      <c r="K28" s="182">
        <v>3291</v>
      </c>
      <c r="L28" s="182" t="s">
        <v>476</v>
      </c>
      <c r="M28" s="182"/>
      <c r="N28" s="183">
        <v>0</v>
      </c>
      <c r="O28" s="183"/>
      <c r="P28" s="183"/>
      <c r="Q28" s="183">
        <v>0</v>
      </c>
      <c r="R28" s="165"/>
      <c r="S28" s="183"/>
      <c r="T28" s="576">
        <v>0</v>
      </c>
      <c r="U28" s="183"/>
      <c r="V28" s="330"/>
      <c r="W28" s="634"/>
      <c r="X28" s="183">
        <v>0</v>
      </c>
      <c r="Y28" s="183">
        <v>0</v>
      </c>
    </row>
    <row r="29" spans="1:25" s="164" customFormat="1" ht="12.75" hidden="1">
      <c r="A29" s="175" t="s">
        <v>220</v>
      </c>
      <c r="B29" s="175">
        <v>1</v>
      </c>
      <c r="C29" s="175"/>
      <c r="D29" s="175"/>
      <c r="E29" s="175"/>
      <c r="F29" s="175"/>
      <c r="G29" s="175"/>
      <c r="H29" s="175"/>
      <c r="I29" s="175"/>
      <c r="J29" s="175">
        <v>111</v>
      </c>
      <c r="K29" s="182">
        <v>3291</v>
      </c>
      <c r="L29" s="182" t="s">
        <v>171</v>
      </c>
      <c r="M29" s="182"/>
      <c r="N29" s="183">
        <v>0</v>
      </c>
      <c r="O29" s="183"/>
      <c r="P29" s="183"/>
      <c r="Q29" s="183">
        <v>0</v>
      </c>
      <c r="R29" s="165"/>
      <c r="S29" s="183"/>
      <c r="T29" s="576">
        <v>0</v>
      </c>
      <c r="U29" s="183"/>
      <c r="V29" s="330"/>
      <c r="W29" s="634"/>
      <c r="X29" s="183">
        <v>0</v>
      </c>
      <c r="Y29" s="183">
        <v>0</v>
      </c>
    </row>
    <row r="30" spans="1:25" s="164" customFormat="1" ht="12.75" hidden="1">
      <c r="A30" s="175" t="s">
        <v>220</v>
      </c>
      <c r="B30" s="175">
        <v>1</v>
      </c>
      <c r="C30" s="175"/>
      <c r="D30" s="175"/>
      <c r="E30" s="175"/>
      <c r="F30" s="175"/>
      <c r="G30" s="175"/>
      <c r="H30" s="175"/>
      <c r="I30" s="175"/>
      <c r="J30" s="175">
        <v>111</v>
      </c>
      <c r="K30" s="182">
        <v>3293</v>
      </c>
      <c r="L30" s="755" t="s">
        <v>75</v>
      </c>
      <c r="M30" s="756"/>
      <c r="N30" s="184"/>
      <c r="O30" s="184"/>
      <c r="P30" s="184"/>
      <c r="Q30" s="184"/>
      <c r="R30" s="166"/>
      <c r="S30" s="184"/>
      <c r="T30" s="577"/>
      <c r="U30" s="184"/>
      <c r="V30" s="331"/>
      <c r="W30" s="635"/>
      <c r="X30" s="184"/>
      <c r="Y30" s="184"/>
    </row>
    <row r="31" spans="1:25" s="164" customFormat="1" ht="12.75">
      <c r="A31" s="175" t="s">
        <v>220</v>
      </c>
      <c r="B31" s="175">
        <v>1</v>
      </c>
      <c r="C31" s="175"/>
      <c r="D31" s="175"/>
      <c r="E31" s="175">
        <v>4</v>
      </c>
      <c r="F31" s="175">
        <v>5</v>
      </c>
      <c r="G31" s="175"/>
      <c r="H31" s="175"/>
      <c r="I31" s="175"/>
      <c r="J31" s="175">
        <v>111</v>
      </c>
      <c r="K31" s="177">
        <v>3291</v>
      </c>
      <c r="L31" s="177" t="s">
        <v>76</v>
      </c>
      <c r="M31" s="177"/>
      <c r="N31" s="135">
        <v>150000</v>
      </c>
      <c r="O31" s="135">
        <v>100000</v>
      </c>
      <c r="P31" s="135">
        <v>94677</v>
      </c>
      <c r="Q31" s="135">
        <v>150000</v>
      </c>
      <c r="R31" s="127">
        <v>0</v>
      </c>
      <c r="S31" s="135">
        <v>0</v>
      </c>
      <c r="T31" s="575">
        <v>150000</v>
      </c>
      <c r="U31" s="135">
        <f>W31-T31</f>
        <v>-114554</v>
      </c>
      <c r="V31" s="329">
        <v>25446</v>
      </c>
      <c r="W31" s="633">
        <v>35446</v>
      </c>
      <c r="X31" s="135">
        <v>32000</v>
      </c>
      <c r="Y31" s="135">
        <v>32000</v>
      </c>
    </row>
    <row r="32" spans="1:25" s="164" customFormat="1" ht="12.75" hidden="1">
      <c r="A32" s="121" t="s">
        <v>134</v>
      </c>
      <c r="B32" s="121"/>
      <c r="C32" s="121"/>
      <c r="D32" s="175"/>
      <c r="E32" s="121"/>
      <c r="F32" s="175"/>
      <c r="G32" s="121"/>
      <c r="H32" s="121"/>
      <c r="I32" s="121"/>
      <c r="J32" s="121">
        <v>111</v>
      </c>
      <c r="K32" s="185">
        <v>3291</v>
      </c>
      <c r="L32" s="186" t="s">
        <v>176</v>
      </c>
      <c r="M32" s="187"/>
      <c r="N32" s="135"/>
      <c r="O32" s="135"/>
      <c r="P32" s="135"/>
      <c r="Q32" s="135"/>
      <c r="R32" s="127"/>
      <c r="S32" s="135"/>
      <c r="T32" s="575"/>
      <c r="U32" s="135"/>
      <c r="V32" s="329"/>
      <c r="W32" s="633"/>
      <c r="X32" s="135"/>
      <c r="Y32" s="135"/>
    </row>
    <row r="33" spans="1:25" s="164" customFormat="1" ht="13.5" thickBot="1">
      <c r="A33" s="121" t="s">
        <v>134</v>
      </c>
      <c r="B33" s="121">
        <v>1</v>
      </c>
      <c r="C33" s="121"/>
      <c r="D33" s="175"/>
      <c r="E33" s="121"/>
      <c r="F33" s="175"/>
      <c r="G33" s="121"/>
      <c r="H33" s="121"/>
      <c r="I33" s="121"/>
      <c r="J33" s="121">
        <v>111</v>
      </c>
      <c r="K33" s="182">
        <v>38</v>
      </c>
      <c r="L33" s="188" t="s">
        <v>105</v>
      </c>
      <c r="M33" s="189"/>
      <c r="N33" s="183">
        <f>N34</f>
        <v>30000</v>
      </c>
      <c r="O33" s="183">
        <f>O34</f>
        <v>36767</v>
      </c>
      <c r="P33" s="183">
        <f>P34</f>
        <v>36767</v>
      </c>
      <c r="Q33" s="183">
        <f aca="true" t="shared" si="5" ref="N33:Y34">Q34</f>
        <v>0</v>
      </c>
      <c r="R33" s="165">
        <f t="shared" si="5"/>
        <v>0</v>
      </c>
      <c r="S33" s="183">
        <f t="shared" si="5"/>
        <v>0</v>
      </c>
      <c r="T33" s="576">
        <f t="shared" si="5"/>
        <v>0</v>
      </c>
      <c r="U33" s="293">
        <v>0</v>
      </c>
      <c r="V33" s="330">
        <f t="shared" si="5"/>
        <v>0</v>
      </c>
      <c r="W33" s="634">
        <f t="shared" si="5"/>
        <v>0</v>
      </c>
      <c r="X33" s="183">
        <f t="shared" si="5"/>
        <v>0</v>
      </c>
      <c r="Y33" s="183">
        <f t="shared" si="5"/>
        <v>0</v>
      </c>
    </row>
    <row r="34" spans="1:25" s="164" customFormat="1" ht="13.5" thickBot="1">
      <c r="A34" s="121" t="s">
        <v>134</v>
      </c>
      <c r="B34" s="121">
        <v>1</v>
      </c>
      <c r="C34" s="121"/>
      <c r="D34" s="175"/>
      <c r="E34" s="121"/>
      <c r="F34" s="175"/>
      <c r="G34" s="121"/>
      <c r="H34" s="121"/>
      <c r="I34" s="121"/>
      <c r="J34" s="121">
        <v>111</v>
      </c>
      <c r="K34" s="190">
        <v>381</v>
      </c>
      <c r="L34" s="191" t="s">
        <v>97</v>
      </c>
      <c r="M34" s="192"/>
      <c r="N34" s="183">
        <f t="shared" si="5"/>
        <v>30000</v>
      </c>
      <c r="O34" s="183">
        <f t="shared" si="5"/>
        <v>36767</v>
      </c>
      <c r="P34" s="183">
        <f t="shared" si="5"/>
        <v>36767</v>
      </c>
      <c r="Q34" s="183">
        <f t="shared" si="5"/>
        <v>0</v>
      </c>
      <c r="R34" s="165">
        <f t="shared" si="5"/>
        <v>0</v>
      </c>
      <c r="S34" s="183">
        <f t="shared" si="5"/>
        <v>0</v>
      </c>
      <c r="T34" s="576">
        <f t="shared" si="5"/>
        <v>0</v>
      </c>
      <c r="U34" s="293">
        <v>0</v>
      </c>
      <c r="V34" s="330">
        <f t="shared" si="5"/>
        <v>0</v>
      </c>
      <c r="W34" s="634">
        <f t="shared" si="5"/>
        <v>0</v>
      </c>
      <c r="X34" s="183">
        <f t="shared" si="5"/>
        <v>0</v>
      </c>
      <c r="Y34" s="183">
        <f t="shared" si="5"/>
        <v>0</v>
      </c>
    </row>
    <row r="35" spans="1:25" s="164" customFormat="1" ht="13.5" thickBot="1">
      <c r="A35" s="121" t="s">
        <v>134</v>
      </c>
      <c r="B35" s="121">
        <v>1</v>
      </c>
      <c r="C35" s="121"/>
      <c r="D35" s="175"/>
      <c r="E35" s="121"/>
      <c r="F35" s="175"/>
      <c r="G35" s="121"/>
      <c r="H35" s="121"/>
      <c r="I35" s="121"/>
      <c r="J35" s="121">
        <v>111</v>
      </c>
      <c r="K35" s="193">
        <v>3811</v>
      </c>
      <c r="L35" s="194" t="s">
        <v>172</v>
      </c>
      <c r="M35" s="195"/>
      <c r="N35" s="293">
        <v>30000</v>
      </c>
      <c r="O35" s="293">
        <v>36767</v>
      </c>
      <c r="P35" s="293">
        <v>36767</v>
      </c>
      <c r="Q35" s="293">
        <v>0</v>
      </c>
      <c r="R35" s="167">
        <v>0</v>
      </c>
      <c r="S35" s="293">
        <v>0</v>
      </c>
      <c r="T35" s="578">
        <v>0</v>
      </c>
      <c r="U35" s="293">
        <f>W35-T35</f>
        <v>0</v>
      </c>
      <c r="V35" s="332">
        <v>0</v>
      </c>
      <c r="W35" s="636">
        <v>0</v>
      </c>
      <c r="X35" s="293">
        <v>0</v>
      </c>
      <c r="Y35" s="293">
        <v>0</v>
      </c>
    </row>
    <row r="36" spans="1:25" s="254" customFormat="1" ht="12.75">
      <c r="A36" s="286"/>
      <c r="B36" s="286"/>
      <c r="C36" s="286"/>
      <c r="D36" s="286"/>
      <c r="E36" s="286"/>
      <c r="F36" s="286"/>
      <c r="G36" s="286"/>
      <c r="H36" s="286"/>
      <c r="I36" s="286"/>
      <c r="J36" s="286"/>
      <c r="K36" s="445"/>
      <c r="L36" s="446" t="s">
        <v>122</v>
      </c>
      <c r="M36" s="446"/>
      <c r="N36" s="522">
        <f aca="true" t="shared" si="6" ref="N36:Y36">N19</f>
        <v>513000</v>
      </c>
      <c r="O36" s="522">
        <f t="shared" si="6"/>
        <v>380292</v>
      </c>
      <c r="P36" s="522">
        <f t="shared" si="6"/>
        <v>381772</v>
      </c>
      <c r="Q36" s="522">
        <f t="shared" si="6"/>
        <v>383000</v>
      </c>
      <c r="R36" s="393">
        <f t="shared" si="6"/>
        <v>0</v>
      </c>
      <c r="S36" s="522">
        <f t="shared" si="6"/>
        <v>0</v>
      </c>
      <c r="T36" s="579">
        <f t="shared" si="6"/>
        <v>383000</v>
      </c>
      <c r="U36" s="522">
        <f>W36-T36</f>
        <v>-149554</v>
      </c>
      <c r="V36" s="394">
        <f t="shared" si="6"/>
        <v>190823</v>
      </c>
      <c r="W36" s="637">
        <f t="shared" si="6"/>
        <v>233446</v>
      </c>
      <c r="X36" s="522">
        <f t="shared" si="6"/>
        <v>247000</v>
      </c>
      <c r="Y36" s="522">
        <f t="shared" si="6"/>
        <v>247000</v>
      </c>
    </row>
    <row r="37" spans="1:25" ht="12.75" hidden="1">
      <c r="A37" s="1"/>
      <c r="B37" s="1"/>
      <c r="C37" s="1"/>
      <c r="D37" s="1"/>
      <c r="E37" s="1"/>
      <c r="F37" s="1"/>
      <c r="G37" s="1"/>
      <c r="H37" s="1"/>
      <c r="I37" s="1"/>
      <c r="J37" s="121"/>
      <c r="K37" s="18"/>
      <c r="L37" s="19"/>
      <c r="M37" s="19"/>
      <c r="N37" s="27"/>
      <c r="O37" s="27"/>
      <c r="P37" s="27"/>
      <c r="Q37" s="27"/>
      <c r="R37" s="146"/>
      <c r="S37" s="27"/>
      <c r="T37" s="580"/>
      <c r="U37" s="27"/>
      <c r="V37" s="333"/>
      <c r="W37" s="638"/>
      <c r="X37" s="27"/>
      <c r="Y37" s="27"/>
    </row>
    <row r="38" spans="1:25" ht="12.75" hidden="1">
      <c r="A38" s="1"/>
      <c r="B38" s="1"/>
      <c r="C38" s="1"/>
      <c r="D38" s="1"/>
      <c r="E38" s="1"/>
      <c r="F38" s="1"/>
      <c r="G38" s="1"/>
      <c r="H38" s="1"/>
      <c r="I38" s="1"/>
      <c r="J38" s="121"/>
      <c r="K38" s="6" t="s">
        <v>177</v>
      </c>
      <c r="L38" s="5" t="s">
        <v>56</v>
      </c>
      <c r="M38" s="5"/>
      <c r="N38" s="5"/>
      <c r="O38" s="5"/>
      <c r="P38" s="5"/>
      <c r="Q38" s="5"/>
      <c r="R38" s="143"/>
      <c r="S38" s="5"/>
      <c r="T38" s="6"/>
      <c r="U38" s="5"/>
      <c r="V38" s="334"/>
      <c r="W38" s="639"/>
      <c r="X38" s="5"/>
      <c r="Y38" s="5"/>
    </row>
    <row r="39" spans="1:25" ht="12.75" customHeight="1" hidden="1">
      <c r="A39" s="8" t="s">
        <v>222</v>
      </c>
      <c r="B39" s="4"/>
      <c r="C39" s="4"/>
      <c r="D39" s="4"/>
      <c r="E39" s="4"/>
      <c r="F39" s="4"/>
      <c r="G39" s="4"/>
      <c r="H39" s="4"/>
      <c r="I39" s="4"/>
      <c r="J39" s="121">
        <v>111</v>
      </c>
      <c r="K39" s="4" t="s">
        <v>55</v>
      </c>
      <c r="L39" s="804" t="s">
        <v>355</v>
      </c>
      <c r="M39" s="804"/>
      <c r="N39" s="4"/>
      <c r="O39" s="4"/>
      <c r="P39" s="4"/>
      <c r="Q39" s="4"/>
      <c r="R39" s="142"/>
      <c r="S39" s="4"/>
      <c r="T39" s="581"/>
      <c r="U39" s="4"/>
      <c r="V39" s="328"/>
      <c r="W39" s="639"/>
      <c r="X39" s="805"/>
      <c r="Y39" s="805"/>
    </row>
    <row r="40" spans="1:25" ht="12.75" hidden="1">
      <c r="A40" s="7" t="s">
        <v>222</v>
      </c>
      <c r="B40" s="7">
        <v>1</v>
      </c>
      <c r="C40" s="7"/>
      <c r="D40" s="7">
        <v>3</v>
      </c>
      <c r="E40" s="7"/>
      <c r="F40" s="7">
        <v>5</v>
      </c>
      <c r="G40" s="7"/>
      <c r="H40" s="7"/>
      <c r="I40" s="7"/>
      <c r="J40" s="175">
        <v>111</v>
      </c>
      <c r="K40" s="10">
        <v>3</v>
      </c>
      <c r="L40" s="758" t="s">
        <v>0</v>
      </c>
      <c r="M40" s="759"/>
      <c r="N40" s="135">
        <f>N41</f>
        <v>0</v>
      </c>
      <c r="O40" s="135"/>
      <c r="P40" s="135"/>
      <c r="Q40" s="135">
        <f>Q41</f>
        <v>0</v>
      </c>
      <c r="R40" s="127"/>
      <c r="S40" s="135"/>
      <c r="T40" s="582"/>
      <c r="U40" s="135"/>
      <c r="V40" s="335"/>
      <c r="W40" s="640"/>
      <c r="X40" s="135">
        <f>X41</f>
        <v>0</v>
      </c>
      <c r="Y40" s="135">
        <f>Y41</f>
        <v>0</v>
      </c>
    </row>
    <row r="41" spans="1:25" ht="12.75" hidden="1">
      <c r="A41" s="7" t="s">
        <v>222</v>
      </c>
      <c r="B41" s="7">
        <v>1</v>
      </c>
      <c r="C41" s="7"/>
      <c r="D41" s="7">
        <v>3</v>
      </c>
      <c r="E41" s="7"/>
      <c r="F41" s="7">
        <v>5</v>
      </c>
      <c r="G41" s="7"/>
      <c r="H41" s="7"/>
      <c r="I41" s="7"/>
      <c r="J41" s="175">
        <v>111</v>
      </c>
      <c r="K41" s="11">
        <v>32</v>
      </c>
      <c r="L41" s="755" t="s">
        <v>5</v>
      </c>
      <c r="M41" s="756"/>
      <c r="N41" s="135">
        <f>N42+N44+N46</f>
        <v>0</v>
      </c>
      <c r="O41" s="135"/>
      <c r="P41" s="135"/>
      <c r="Q41" s="135">
        <f>Q42+Q44+Q46</f>
        <v>0</v>
      </c>
      <c r="R41" s="127"/>
      <c r="S41" s="135"/>
      <c r="T41" s="582"/>
      <c r="U41" s="135"/>
      <c r="V41" s="335"/>
      <c r="W41" s="640"/>
      <c r="X41" s="135">
        <f>X42+X44+X46</f>
        <v>0</v>
      </c>
      <c r="Y41" s="135">
        <f>Y42+Y44+Y46</f>
        <v>0</v>
      </c>
    </row>
    <row r="42" spans="1:25" ht="12.75" hidden="1">
      <c r="A42" s="7" t="s">
        <v>222</v>
      </c>
      <c r="B42" s="7">
        <v>1</v>
      </c>
      <c r="C42" s="7"/>
      <c r="D42" s="7">
        <v>3</v>
      </c>
      <c r="E42" s="7"/>
      <c r="F42" s="7">
        <v>5</v>
      </c>
      <c r="G42" s="7"/>
      <c r="H42" s="7"/>
      <c r="I42" s="7"/>
      <c r="J42" s="175">
        <v>111</v>
      </c>
      <c r="K42" s="63">
        <v>322</v>
      </c>
      <c r="L42" s="758" t="s">
        <v>26</v>
      </c>
      <c r="M42" s="759"/>
      <c r="N42" s="183">
        <f>N43</f>
        <v>0</v>
      </c>
      <c r="O42" s="183"/>
      <c r="P42" s="183"/>
      <c r="Q42" s="183">
        <f>Q43</f>
        <v>0</v>
      </c>
      <c r="R42" s="144"/>
      <c r="S42" s="183"/>
      <c r="T42" s="583"/>
      <c r="U42" s="183"/>
      <c r="V42" s="336"/>
      <c r="W42" s="641"/>
      <c r="X42" s="183">
        <f>X43</f>
        <v>0</v>
      </c>
      <c r="Y42" s="183">
        <f>Y43</f>
        <v>0</v>
      </c>
    </row>
    <row r="43" spans="1:25" ht="12.75" hidden="1">
      <c r="A43" s="7" t="s">
        <v>222</v>
      </c>
      <c r="B43" s="7">
        <v>1</v>
      </c>
      <c r="C43" s="7"/>
      <c r="D43" s="7">
        <v>3</v>
      </c>
      <c r="E43" s="7"/>
      <c r="F43" s="7">
        <v>5</v>
      </c>
      <c r="G43" s="7"/>
      <c r="H43" s="7"/>
      <c r="I43" s="7"/>
      <c r="J43" s="175">
        <v>111</v>
      </c>
      <c r="K43" s="15">
        <v>3221</v>
      </c>
      <c r="L43" s="12" t="s">
        <v>81</v>
      </c>
      <c r="M43" s="13"/>
      <c r="N43" s="183">
        <v>0</v>
      </c>
      <c r="O43" s="183"/>
      <c r="P43" s="183"/>
      <c r="Q43" s="183">
        <v>0</v>
      </c>
      <c r="R43" s="144"/>
      <c r="S43" s="183"/>
      <c r="T43" s="583"/>
      <c r="U43" s="183"/>
      <c r="V43" s="336"/>
      <c r="W43" s="641"/>
      <c r="X43" s="183">
        <v>0</v>
      </c>
      <c r="Y43" s="183">
        <v>0</v>
      </c>
    </row>
    <row r="44" spans="1:25" ht="12.75" hidden="1">
      <c r="A44" s="7" t="s">
        <v>222</v>
      </c>
      <c r="B44" s="7">
        <v>1</v>
      </c>
      <c r="C44" s="7"/>
      <c r="D44" s="7">
        <v>3</v>
      </c>
      <c r="E44" s="7"/>
      <c r="F44" s="7">
        <v>5</v>
      </c>
      <c r="G44" s="7"/>
      <c r="H44" s="7"/>
      <c r="I44" s="7"/>
      <c r="J44" s="175">
        <v>111</v>
      </c>
      <c r="K44" s="63">
        <v>323</v>
      </c>
      <c r="L44" s="758" t="s">
        <v>7</v>
      </c>
      <c r="M44" s="759"/>
      <c r="N44" s="183">
        <f>N45</f>
        <v>0</v>
      </c>
      <c r="O44" s="183"/>
      <c r="P44" s="183"/>
      <c r="Q44" s="183">
        <f>Q45</f>
        <v>0</v>
      </c>
      <c r="R44" s="144"/>
      <c r="S44" s="183"/>
      <c r="T44" s="583"/>
      <c r="U44" s="183"/>
      <c r="V44" s="336"/>
      <c r="W44" s="641"/>
      <c r="X44" s="183">
        <f>X45</f>
        <v>0</v>
      </c>
      <c r="Y44" s="183">
        <f>Y45</f>
        <v>0</v>
      </c>
    </row>
    <row r="45" spans="1:25" ht="12.75" hidden="1">
      <c r="A45" s="7" t="s">
        <v>222</v>
      </c>
      <c r="B45" s="7">
        <v>1</v>
      </c>
      <c r="C45" s="7"/>
      <c r="D45" s="7">
        <v>3</v>
      </c>
      <c r="E45" s="7"/>
      <c r="F45" s="7">
        <v>5</v>
      </c>
      <c r="G45" s="7"/>
      <c r="H45" s="7"/>
      <c r="I45" s="7"/>
      <c r="J45" s="175">
        <v>111</v>
      </c>
      <c r="K45" s="15">
        <v>3233</v>
      </c>
      <c r="L45" s="755" t="s">
        <v>188</v>
      </c>
      <c r="M45" s="756"/>
      <c r="N45" s="183">
        <v>0</v>
      </c>
      <c r="O45" s="183"/>
      <c r="P45" s="183"/>
      <c r="Q45" s="183">
        <v>0</v>
      </c>
      <c r="R45" s="144"/>
      <c r="S45" s="183"/>
      <c r="T45" s="583"/>
      <c r="U45" s="183"/>
      <c r="V45" s="336"/>
      <c r="W45" s="641"/>
      <c r="X45" s="183">
        <v>0</v>
      </c>
      <c r="Y45" s="183">
        <v>0</v>
      </c>
    </row>
    <row r="46" spans="1:25" ht="12.75" hidden="1">
      <c r="A46" s="7" t="s">
        <v>222</v>
      </c>
      <c r="B46" s="7">
        <v>1</v>
      </c>
      <c r="C46" s="7"/>
      <c r="D46" s="7">
        <v>3</v>
      </c>
      <c r="E46" s="7"/>
      <c r="F46" s="7">
        <v>5</v>
      </c>
      <c r="G46" s="7"/>
      <c r="H46" s="7"/>
      <c r="I46" s="7"/>
      <c r="J46" s="175">
        <v>111</v>
      </c>
      <c r="K46" s="63">
        <v>329</v>
      </c>
      <c r="L46" s="758" t="s">
        <v>34</v>
      </c>
      <c r="M46" s="759"/>
      <c r="N46" s="183">
        <f>N47</f>
        <v>0</v>
      </c>
      <c r="O46" s="183"/>
      <c r="P46" s="183"/>
      <c r="Q46" s="183">
        <f>Q47</f>
        <v>0</v>
      </c>
      <c r="R46" s="144"/>
      <c r="S46" s="183"/>
      <c r="T46" s="583"/>
      <c r="U46" s="183"/>
      <c r="V46" s="336"/>
      <c r="W46" s="641"/>
      <c r="X46" s="183">
        <f>X47</f>
        <v>0</v>
      </c>
      <c r="Y46" s="183">
        <f>Y47</f>
        <v>0</v>
      </c>
    </row>
    <row r="47" spans="1:25" ht="13.5" hidden="1" thickBot="1">
      <c r="A47" s="7" t="s">
        <v>222</v>
      </c>
      <c r="B47" s="7">
        <v>1</v>
      </c>
      <c r="C47" s="7"/>
      <c r="D47" s="7">
        <v>3</v>
      </c>
      <c r="E47" s="7"/>
      <c r="F47" s="7">
        <v>5</v>
      </c>
      <c r="G47" s="7"/>
      <c r="H47" s="7"/>
      <c r="I47" s="7"/>
      <c r="J47" s="175">
        <v>111</v>
      </c>
      <c r="K47" s="20">
        <v>3291</v>
      </c>
      <c r="L47" s="20" t="s">
        <v>388</v>
      </c>
      <c r="M47" s="20"/>
      <c r="N47" s="289">
        <v>0</v>
      </c>
      <c r="O47" s="289"/>
      <c r="P47" s="289"/>
      <c r="Q47" s="289">
        <v>0</v>
      </c>
      <c r="R47" s="145"/>
      <c r="S47" s="289"/>
      <c r="T47" s="584"/>
      <c r="U47" s="289"/>
      <c r="V47" s="337"/>
      <c r="W47" s="642"/>
      <c r="X47" s="289">
        <v>0</v>
      </c>
      <c r="Y47" s="289">
        <v>0</v>
      </c>
    </row>
    <row r="48" spans="1:25" ht="12.75" hidden="1">
      <c r="A48" s="5"/>
      <c r="B48" s="5"/>
      <c r="C48" s="5"/>
      <c r="D48" s="5"/>
      <c r="E48" s="5"/>
      <c r="F48" s="5"/>
      <c r="G48" s="5"/>
      <c r="H48" s="5"/>
      <c r="I48" s="5"/>
      <c r="J48" s="121"/>
      <c r="K48" s="17"/>
      <c r="L48" s="17" t="s">
        <v>122</v>
      </c>
      <c r="M48" s="17"/>
      <c r="N48" s="290">
        <f>N40</f>
        <v>0</v>
      </c>
      <c r="O48" s="290"/>
      <c r="P48" s="290"/>
      <c r="Q48" s="290">
        <f>Q40</f>
        <v>0</v>
      </c>
      <c r="R48" s="140"/>
      <c r="S48" s="290"/>
      <c r="T48" s="579"/>
      <c r="U48" s="290"/>
      <c r="V48" s="338"/>
      <c r="W48" s="643"/>
      <c r="X48" s="290">
        <f>X40</f>
        <v>0</v>
      </c>
      <c r="Y48" s="290">
        <f>Y40</f>
        <v>0</v>
      </c>
    </row>
    <row r="49" spans="1:25" ht="12.75">
      <c r="A49" s="2"/>
      <c r="B49" s="2"/>
      <c r="C49" s="2"/>
      <c r="D49" s="2"/>
      <c r="E49" s="2"/>
      <c r="F49" s="2"/>
      <c r="G49" s="2"/>
      <c r="H49" s="2"/>
      <c r="I49" s="2"/>
      <c r="J49" s="121"/>
      <c r="K49" s="19"/>
      <c r="L49" s="19"/>
      <c r="M49" s="19"/>
      <c r="N49" s="27"/>
      <c r="O49" s="27"/>
      <c r="P49" s="27"/>
      <c r="Q49" s="27"/>
      <c r="R49" s="146"/>
      <c r="S49" s="27"/>
      <c r="T49" s="580"/>
      <c r="U49" s="27"/>
      <c r="V49" s="333"/>
      <c r="W49" s="644"/>
      <c r="X49" s="161"/>
      <c r="Y49" s="27"/>
    </row>
    <row r="50" spans="1:49" s="66" customFormat="1" ht="12.75">
      <c r="A50" s="286" t="s">
        <v>223</v>
      </c>
      <c r="B50" s="286"/>
      <c r="C50" s="286"/>
      <c r="D50" s="286"/>
      <c r="E50" s="286"/>
      <c r="F50" s="286"/>
      <c r="G50" s="286"/>
      <c r="H50" s="286"/>
      <c r="I50" s="286"/>
      <c r="J50" s="286"/>
      <c r="K50" s="389" t="s">
        <v>63</v>
      </c>
      <c r="L50" s="790" t="s">
        <v>224</v>
      </c>
      <c r="M50" s="790"/>
      <c r="N50" s="523"/>
      <c r="O50" s="523"/>
      <c r="P50" s="523"/>
      <c r="Q50" s="523"/>
      <c r="R50" s="399"/>
      <c r="S50" s="523"/>
      <c r="T50" s="585"/>
      <c r="U50" s="523"/>
      <c r="V50" s="392"/>
      <c r="W50" s="559"/>
      <c r="X50" s="523"/>
      <c r="Y50" s="523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</row>
    <row r="51" spans="1:25" s="164" customFormat="1" ht="12.75">
      <c r="A51" s="175" t="s">
        <v>223</v>
      </c>
      <c r="B51" s="175">
        <v>1</v>
      </c>
      <c r="C51" s="175"/>
      <c r="D51" s="175"/>
      <c r="E51" s="175"/>
      <c r="F51" s="175"/>
      <c r="G51" s="175"/>
      <c r="H51" s="175"/>
      <c r="I51" s="175"/>
      <c r="J51" s="175">
        <v>111</v>
      </c>
      <c r="K51" s="172">
        <v>3</v>
      </c>
      <c r="L51" s="172" t="s">
        <v>0</v>
      </c>
      <c r="M51" s="172"/>
      <c r="N51" s="135">
        <f aca="true" t="shared" si="7" ref="N51:Y53">N52</f>
        <v>40000</v>
      </c>
      <c r="O51" s="135">
        <f t="shared" si="7"/>
        <v>40000</v>
      </c>
      <c r="P51" s="135">
        <f t="shared" si="7"/>
        <v>39987</v>
      </c>
      <c r="Q51" s="135">
        <f t="shared" si="7"/>
        <v>45645</v>
      </c>
      <c r="R51" s="127">
        <f t="shared" si="7"/>
        <v>0</v>
      </c>
      <c r="S51" s="135">
        <f t="shared" si="7"/>
        <v>0</v>
      </c>
      <c r="T51" s="575">
        <f t="shared" si="7"/>
        <v>45645</v>
      </c>
      <c r="U51" s="135">
        <f>W51-T51</f>
        <v>3</v>
      </c>
      <c r="V51" s="329">
        <f t="shared" si="7"/>
        <v>45648</v>
      </c>
      <c r="W51" s="633">
        <f t="shared" si="7"/>
        <v>45648</v>
      </c>
      <c r="X51" s="135">
        <f t="shared" si="7"/>
        <v>40000</v>
      </c>
      <c r="Y51" s="135">
        <f t="shared" si="7"/>
        <v>40000</v>
      </c>
    </row>
    <row r="52" spans="1:25" s="164" customFormat="1" ht="12.75">
      <c r="A52" s="175" t="s">
        <v>223</v>
      </c>
      <c r="B52" s="175">
        <v>1</v>
      </c>
      <c r="C52" s="175"/>
      <c r="D52" s="175"/>
      <c r="E52" s="175"/>
      <c r="F52" s="175"/>
      <c r="G52" s="175"/>
      <c r="H52" s="175"/>
      <c r="I52" s="175"/>
      <c r="J52" s="175">
        <v>111</v>
      </c>
      <c r="K52" s="177">
        <v>38</v>
      </c>
      <c r="L52" s="177" t="s">
        <v>11</v>
      </c>
      <c r="M52" s="177"/>
      <c r="N52" s="135">
        <f t="shared" si="7"/>
        <v>40000</v>
      </c>
      <c r="O52" s="135">
        <f t="shared" si="7"/>
        <v>40000</v>
      </c>
      <c r="P52" s="135">
        <f t="shared" si="7"/>
        <v>39987</v>
      </c>
      <c r="Q52" s="135">
        <f t="shared" si="7"/>
        <v>45645</v>
      </c>
      <c r="R52" s="127">
        <f t="shared" si="7"/>
        <v>0</v>
      </c>
      <c r="S52" s="135">
        <f t="shared" si="7"/>
        <v>0</v>
      </c>
      <c r="T52" s="575">
        <f t="shared" si="7"/>
        <v>45645</v>
      </c>
      <c r="U52" s="135">
        <f>W52-T52</f>
        <v>3</v>
      </c>
      <c r="V52" s="329">
        <f t="shared" si="7"/>
        <v>45648</v>
      </c>
      <c r="W52" s="633">
        <f t="shared" si="7"/>
        <v>45648</v>
      </c>
      <c r="X52" s="135">
        <f t="shared" si="7"/>
        <v>40000</v>
      </c>
      <c r="Y52" s="135">
        <f t="shared" si="7"/>
        <v>40000</v>
      </c>
    </row>
    <row r="53" spans="1:25" s="164" customFormat="1" ht="12.75">
      <c r="A53" s="175" t="s">
        <v>223</v>
      </c>
      <c r="B53" s="175">
        <v>1</v>
      </c>
      <c r="C53" s="175"/>
      <c r="D53" s="175"/>
      <c r="E53" s="175"/>
      <c r="F53" s="175"/>
      <c r="G53" s="175"/>
      <c r="H53" s="175"/>
      <c r="I53" s="175"/>
      <c r="J53" s="175">
        <v>111</v>
      </c>
      <c r="K53" s="190">
        <v>381</v>
      </c>
      <c r="L53" s="758" t="s">
        <v>12</v>
      </c>
      <c r="M53" s="759"/>
      <c r="N53" s="183">
        <f t="shared" si="7"/>
        <v>40000</v>
      </c>
      <c r="O53" s="183">
        <f t="shared" si="7"/>
        <v>40000</v>
      </c>
      <c r="P53" s="183">
        <f t="shared" si="7"/>
        <v>39987</v>
      </c>
      <c r="Q53" s="183">
        <f t="shared" si="7"/>
        <v>45645</v>
      </c>
      <c r="R53" s="165">
        <f t="shared" si="7"/>
        <v>0</v>
      </c>
      <c r="S53" s="183">
        <f t="shared" si="7"/>
        <v>0</v>
      </c>
      <c r="T53" s="576">
        <f t="shared" si="7"/>
        <v>45645</v>
      </c>
      <c r="U53" s="135">
        <f>W53-T53</f>
        <v>3</v>
      </c>
      <c r="V53" s="330">
        <f t="shared" si="7"/>
        <v>45648</v>
      </c>
      <c r="W53" s="634">
        <f t="shared" si="7"/>
        <v>45648</v>
      </c>
      <c r="X53" s="183">
        <f t="shared" si="7"/>
        <v>40000</v>
      </c>
      <c r="Y53" s="183">
        <f t="shared" si="7"/>
        <v>40000</v>
      </c>
    </row>
    <row r="54" spans="1:25" s="164" customFormat="1" ht="12.75">
      <c r="A54" s="175" t="s">
        <v>223</v>
      </c>
      <c r="B54" s="175">
        <v>1</v>
      </c>
      <c r="C54" s="175"/>
      <c r="D54" s="175"/>
      <c r="E54" s="175"/>
      <c r="F54" s="175"/>
      <c r="G54" s="175"/>
      <c r="H54" s="175"/>
      <c r="I54" s="175"/>
      <c r="J54" s="175">
        <v>111</v>
      </c>
      <c r="K54" s="177">
        <v>3811</v>
      </c>
      <c r="L54" s="755" t="s">
        <v>97</v>
      </c>
      <c r="M54" s="756"/>
      <c r="N54" s="135">
        <v>40000</v>
      </c>
      <c r="O54" s="135">
        <v>40000</v>
      </c>
      <c r="P54" s="135">
        <v>39987</v>
      </c>
      <c r="Q54" s="135">
        <v>45645</v>
      </c>
      <c r="R54" s="127">
        <v>0</v>
      </c>
      <c r="S54" s="135">
        <v>0</v>
      </c>
      <c r="T54" s="575">
        <v>45645</v>
      </c>
      <c r="U54" s="135">
        <f>W54-T54</f>
        <v>3</v>
      </c>
      <c r="V54" s="329">
        <v>45648</v>
      </c>
      <c r="W54" s="633">
        <v>45648</v>
      </c>
      <c r="X54" s="135">
        <v>40000</v>
      </c>
      <c r="Y54" s="135">
        <v>40000</v>
      </c>
    </row>
    <row r="55" spans="1:49" s="451" customFormat="1" ht="13.5" thickBot="1">
      <c r="A55" s="286"/>
      <c r="B55" s="286"/>
      <c r="C55" s="286"/>
      <c r="D55" s="286"/>
      <c r="E55" s="286"/>
      <c r="F55" s="286"/>
      <c r="G55" s="286"/>
      <c r="H55" s="286"/>
      <c r="I55" s="286"/>
      <c r="J55" s="286"/>
      <c r="K55" s="450"/>
      <c r="L55" s="798" t="s">
        <v>122</v>
      </c>
      <c r="M55" s="799"/>
      <c r="N55" s="524">
        <f aca="true" t="shared" si="8" ref="N55:Y55">N51</f>
        <v>40000</v>
      </c>
      <c r="O55" s="524">
        <f t="shared" si="8"/>
        <v>40000</v>
      </c>
      <c r="P55" s="524">
        <f t="shared" si="8"/>
        <v>39987</v>
      </c>
      <c r="Q55" s="524">
        <f t="shared" si="8"/>
        <v>45645</v>
      </c>
      <c r="R55" s="395">
        <f t="shared" si="8"/>
        <v>0</v>
      </c>
      <c r="S55" s="524">
        <f t="shared" si="8"/>
        <v>0</v>
      </c>
      <c r="T55" s="586">
        <f>T51</f>
        <v>45645</v>
      </c>
      <c r="U55" s="524">
        <f>U51</f>
        <v>3</v>
      </c>
      <c r="V55" s="396">
        <f>V51</f>
        <v>45648</v>
      </c>
      <c r="W55" s="645">
        <f>W51</f>
        <v>45648</v>
      </c>
      <c r="X55" s="524">
        <f t="shared" si="8"/>
        <v>40000</v>
      </c>
      <c r="Y55" s="524">
        <f t="shared" si="8"/>
        <v>40000</v>
      </c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54"/>
      <c r="AT55" s="254"/>
      <c r="AU55" s="254"/>
      <c r="AV55" s="254"/>
      <c r="AW55" s="254"/>
    </row>
    <row r="56" spans="1:49" s="66" customFormat="1" ht="13.5" thickBot="1">
      <c r="A56" s="286"/>
      <c r="B56" s="286"/>
      <c r="C56" s="286"/>
      <c r="D56" s="286"/>
      <c r="E56" s="286"/>
      <c r="F56" s="286"/>
      <c r="G56" s="286"/>
      <c r="H56" s="286"/>
      <c r="I56" s="286"/>
      <c r="J56" s="286"/>
      <c r="K56" s="452"/>
      <c r="L56" s="837" t="s">
        <v>242</v>
      </c>
      <c r="M56" s="838"/>
      <c r="N56" s="525">
        <f aca="true" t="shared" si="9" ref="N56:S56">N55+N48+N36</f>
        <v>553000</v>
      </c>
      <c r="O56" s="525">
        <f t="shared" si="9"/>
        <v>420292</v>
      </c>
      <c r="P56" s="525">
        <f t="shared" si="9"/>
        <v>421759</v>
      </c>
      <c r="Q56" s="525">
        <f t="shared" si="9"/>
        <v>428645</v>
      </c>
      <c r="R56" s="412">
        <f t="shared" si="9"/>
        <v>0</v>
      </c>
      <c r="S56" s="525">
        <f t="shared" si="9"/>
        <v>0</v>
      </c>
      <c r="T56" s="587">
        <f aca="true" t="shared" si="10" ref="T56:Y56">T55+T36</f>
        <v>428645</v>
      </c>
      <c r="U56" s="525">
        <f>W56-T56</f>
        <v>-149551</v>
      </c>
      <c r="V56" s="365">
        <f t="shared" si="10"/>
        <v>236471</v>
      </c>
      <c r="W56" s="646">
        <f>W55+W36</f>
        <v>279094</v>
      </c>
      <c r="X56" s="525">
        <f t="shared" si="10"/>
        <v>287000</v>
      </c>
      <c r="Y56" s="525">
        <f t="shared" si="10"/>
        <v>287000</v>
      </c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  <c r="AS56" s="254"/>
      <c r="AT56" s="254"/>
      <c r="AU56" s="254"/>
      <c r="AV56" s="254"/>
      <c r="AW56" s="254"/>
    </row>
    <row r="57" spans="1:25" ht="13.5" thickTop="1">
      <c r="A57" s="175"/>
      <c r="B57" s="121"/>
      <c r="C57" s="121"/>
      <c r="D57" s="121"/>
      <c r="E57" s="121"/>
      <c r="F57" s="121"/>
      <c r="G57" s="121"/>
      <c r="H57" s="121"/>
      <c r="I57" s="121"/>
      <c r="J57" s="121"/>
      <c r="K57" s="21"/>
      <c r="L57" s="22"/>
      <c r="M57" s="22"/>
      <c r="N57" s="27"/>
      <c r="O57" s="27"/>
      <c r="P57" s="27"/>
      <c r="Q57" s="27"/>
      <c r="R57" s="146"/>
      <c r="S57" s="27"/>
      <c r="T57" s="580"/>
      <c r="U57" s="161"/>
      <c r="V57" s="352"/>
      <c r="W57" s="644"/>
      <c r="X57" s="161"/>
      <c r="Y57" s="27"/>
    </row>
    <row r="58" spans="1:49" s="66" customFormat="1" ht="12.75">
      <c r="A58" s="286"/>
      <c r="B58" s="286"/>
      <c r="C58" s="286"/>
      <c r="D58" s="286"/>
      <c r="E58" s="286"/>
      <c r="F58" s="286"/>
      <c r="G58" s="286"/>
      <c r="H58" s="286"/>
      <c r="I58" s="286"/>
      <c r="J58" s="286"/>
      <c r="K58" s="430" t="s">
        <v>177</v>
      </c>
      <c r="L58" s="797" t="s">
        <v>225</v>
      </c>
      <c r="M58" s="797"/>
      <c r="N58" s="428"/>
      <c r="O58" s="428"/>
      <c r="P58" s="428"/>
      <c r="Q58" s="428"/>
      <c r="R58" s="430"/>
      <c r="S58" s="428"/>
      <c r="T58" s="571"/>
      <c r="U58" s="428"/>
      <c r="V58" s="431"/>
      <c r="W58" s="631"/>
      <c r="X58" s="428"/>
      <c r="Y58" s="428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  <c r="AS58" s="254"/>
      <c r="AT58" s="254"/>
      <c r="AU58" s="254"/>
      <c r="AV58" s="254"/>
      <c r="AW58" s="254"/>
    </row>
    <row r="59" spans="1:49" s="66" customFormat="1" ht="12.75">
      <c r="A59" s="286" t="s">
        <v>226</v>
      </c>
      <c r="B59" s="286"/>
      <c r="C59" s="286"/>
      <c r="D59" s="286"/>
      <c r="E59" s="286"/>
      <c r="F59" s="286"/>
      <c r="G59" s="286"/>
      <c r="H59" s="286"/>
      <c r="I59" s="286"/>
      <c r="J59" s="286"/>
      <c r="K59" s="387" t="s">
        <v>376</v>
      </c>
      <c r="L59" s="801" t="s">
        <v>377</v>
      </c>
      <c r="M59" s="801"/>
      <c r="N59" s="526"/>
      <c r="O59" s="526"/>
      <c r="P59" s="526"/>
      <c r="Q59" s="526"/>
      <c r="R59" s="414"/>
      <c r="S59" s="526"/>
      <c r="T59" s="588"/>
      <c r="U59" s="526"/>
      <c r="V59" s="388"/>
      <c r="W59" s="647"/>
      <c r="X59" s="526"/>
      <c r="Y59" s="526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  <c r="AS59" s="254"/>
      <c r="AT59" s="254"/>
      <c r="AU59" s="254"/>
      <c r="AV59" s="254"/>
      <c r="AW59" s="254"/>
    </row>
    <row r="60" spans="1:49" s="66" customFormat="1" ht="12.75">
      <c r="A60" s="286"/>
      <c r="B60" s="286"/>
      <c r="C60" s="286"/>
      <c r="D60" s="286"/>
      <c r="E60" s="286"/>
      <c r="F60" s="286"/>
      <c r="G60" s="286"/>
      <c r="H60" s="286"/>
      <c r="I60" s="286"/>
      <c r="J60" s="286"/>
      <c r="K60" s="369" t="s">
        <v>57</v>
      </c>
      <c r="L60" s="800" t="s">
        <v>216</v>
      </c>
      <c r="M60" s="800"/>
      <c r="N60" s="527"/>
      <c r="O60" s="527"/>
      <c r="P60" s="527"/>
      <c r="Q60" s="527"/>
      <c r="R60" s="383"/>
      <c r="S60" s="527"/>
      <c r="T60" s="589"/>
      <c r="U60" s="527"/>
      <c r="V60" s="370"/>
      <c r="W60" s="648"/>
      <c r="X60" s="527"/>
      <c r="Y60" s="527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  <c r="AQ60" s="254"/>
      <c r="AR60" s="254"/>
      <c r="AS60" s="254"/>
      <c r="AT60" s="254"/>
      <c r="AU60" s="254"/>
      <c r="AV60" s="254"/>
      <c r="AW60" s="254"/>
    </row>
    <row r="61" spans="1:25" s="164" customFormat="1" ht="12.75">
      <c r="A61" s="175" t="s">
        <v>227</v>
      </c>
      <c r="B61" s="175">
        <v>1</v>
      </c>
      <c r="C61" s="175"/>
      <c r="D61" s="175"/>
      <c r="E61" s="175"/>
      <c r="F61" s="175"/>
      <c r="G61" s="175"/>
      <c r="H61" s="175"/>
      <c r="I61" s="175"/>
      <c r="J61" s="175">
        <v>111</v>
      </c>
      <c r="K61" s="177">
        <v>3</v>
      </c>
      <c r="L61" s="755" t="s">
        <v>0</v>
      </c>
      <c r="M61" s="756"/>
      <c r="N61" s="135">
        <f aca="true" t="shared" si="11" ref="N61:Y61">N62</f>
        <v>60000</v>
      </c>
      <c r="O61" s="135">
        <f t="shared" si="11"/>
        <v>1000</v>
      </c>
      <c r="P61" s="135">
        <f t="shared" si="11"/>
        <v>781</v>
      </c>
      <c r="Q61" s="135">
        <f t="shared" si="11"/>
        <v>94000</v>
      </c>
      <c r="R61" s="127">
        <f t="shared" si="11"/>
        <v>0</v>
      </c>
      <c r="S61" s="135">
        <f t="shared" si="11"/>
        <v>0</v>
      </c>
      <c r="T61" s="575">
        <f t="shared" si="11"/>
        <v>94000</v>
      </c>
      <c r="U61" s="135">
        <f aca="true" t="shared" si="12" ref="U61:U69">W61-T61</f>
        <v>-94000</v>
      </c>
      <c r="V61" s="329">
        <f t="shared" si="11"/>
        <v>0</v>
      </c>
      <c r="W61" s="633">
        <f t="shared" si="11"/>
        <v>0</v>
      </c>
      <c r="X61" s="135">
        <f t="shared" si="11"/>
        <v>64000</v>
      </c>
      <c r="Y61" s="135">
        <f t="shared" si="11"/>
        <v>64000</v>
      </c>
    </row>
    <row r="62" spans="1:25" s="164" customFormat="1" ht="12.75">
      <c r="A62" s="175" t="s">
        <v>227</v>
      </c>
      <c r="B62" s="175">
        <v>1</v>
      </c>
      <c r="C62" s="175"/>
      <c r="D62" s="175"/>
      <c r="E62" s="175"/>
      <c r="F62" s="175"/>
      <c r="G62" s="175"/>
      <c r="H62" s="175"/>
      <c r="I62" s="175"/>
      <c r="J62" s="175">
        <v>111</v>
      </c>
      <c r="K62" s="177">
        <v>32</v>
      </c>
      <c r="L62" s="791" t="s">
        <v>5</v>
      </c>
      <c r="M62" s="791"/>
      <c r="N62" s="135">
        <f aca="true" t="shared" si="13" ref="N62:Y62">N63+N66+N68</f>
        <v>60000</v>
      </c>
      <c r="O62" s="135">
        <f>O63+O66+O68</f>
        <v>1000</v>
      </c>
      <c r="P62" s="135">
        <f>P63+P66+P68</f>
        <v>781</v>
      </c>
      <c r="Q62" s="135">
        <f t="shared" si="13"/>
        <v>94000</v>
      </c>
      <c r="R62" s="127">
        <f t="shared" si="13"/>
        <v>0</v>
      </c>
      <c r="S62" s="135">
        <f t="shared" si="13"/>
        <v>0</v>
      </c>
      <c r="T62" s="575">
        <f t="shared" si="13"/>
        <v>94000</v>
      </c>
      <c r="U62" s="129">
        <f t="shared" si="12"/>
        <v>-94000</v>
      </c>
      <c r="V62" s="329">
        <f t="shared" si="13"/>
        <v>0</v>
      </c>
      <c r="W62" s="633">
        <f>W63</f>
        <v>0</v>
      </c>
      <c r="X62" s="135">
        <f t="shared" si="13"/>
        <v>64000</v>
      </c>
      <c r="Y62" s="135">
        <f t="shared" si="13"/>
        <v>64000</v>
      </c>
    </row>
    <row r="63" spans="1:25" s="164" customFormat="1" ht="12.75">
      <c r="A63" s="175" t="s">
        <v>227</v>
      </c>
      <c r="B63" s="175">
        <v>1</v>
      </c>
      <c r="C63" s="175"/>
      <c r="D63" s="175"/>
      <c r="E63" s="175"/>
      <c r="F63" s="175"/>
      <c r="G63" s="175"/>
      <c r="H63" s="175"/>
      <c r="I63" s="175"/>
      <c r="J63" s="175">
        <v>111</v>
      </c>
      <c r="K63" s="172">
        <v>322</v>
      </c>
      <c r="L63" s="792" t="s">
        <v>26</v>
      </c>
      <c r="M63" s="792"/>
      <c r="N63" s="135">
        <f aca="true" t="shared" si="14" ref="N63:Y63">N64+N65</f>
        <v>10000</v>
      </c>
      <c r="O63" s="135">
        <f>O64+O65</f>
        <v>1000</v>
      </c>
      <c r="P63" s="135">
        <f>P64+P65</f>
        <v>781</v>
      </c>
      <c r="Q63" s="135">
        <f t="shared" si="14"/>
        <v>10000</v>
      </c>
      <c r="R63" s="127">
        <f t="shared" si="14"/>
        <v>0</v>
      </c>
      <c r="S63" s="135">
        <f t="shared" si="14"/>
        <v>0</v>
      </c>
      <c r="T63" s="575">
        <f t="shared" si="14"/>
        <v>10000</v>
      </c>
      <c r="U63" s="129">
        <f t="shared" si="12"/>
        <v>-10000</v>
      </c>
      <c r="V63" s="329">
        <f t="shared" si="14"/>
        <v>0</v>
      </c>
      <c r="W63" s="633">
        <f>W64</f>
        <v>0</v>
      </c>
      <c r="X63" s="135">
        <f t="shared" si="14"/>
        <v>10000</v>
      </c>
      <c r="Y63" s="135">
        <f t="shared" si="14"/>
        <v>10000</v>
      </c>
    </row>
    <row r="64" spans="1:25" s="164" customFormat="1" ht="12.75">
      <c r="A64" s="175" t="s">
        <v>227</v>
      </c>
      <c r="B64" s="175">
        <v>1</v>
      </c>
      <c r="C64" s="175"/>
      <c r="D64" s="175"/>
      <c r="E64" s="175"/>
      <c r="F64" s="175"/>
      <c r="G64" s="175"/>
      <c r="H64" s="175"/>
      <c r="I64" s="175"/>
      <c r="J64" s="175">
        <v>111</v>
      </c>
      <c r="K64" s="177">
        <v>3221</v>
      </c>
      <c r="L64" s="791" t="s">
        <v>189</v>
      </c>
      <c r="M64" s="791"/>
      <c r="N64" s="135">
        <v>10000</v>
      </c>
      <c r="O64" s="135">
        <v>1000</v>
      </c>
      <c r="P64" s="135">
        <v>781</v>
      </c>
      <c r="Q64" s="135">
        <v>10000</v>
      </c>
      <c r="R64" s="127">
        <v>0</v>
      </c>
      <c r="S64" s="135">
        <v>0</v>
      </c>
      <c r="T64" s="575">
        <v>10000</v>
      </c>
      <c r="U64" s="129">
        <f t="shared" si="12"/>
        <v>-10000</v>
      </c>
      <c r="V64" s="329">
        <v>0</v>
      </c>
      <c r="W64" s="633">
        <v>0</v>
      </c>
      <c r="X64" s="135">
        <v>10000</v>
      </c>
      <c r="Y64" s="135">
        <v>10000</v>
      </c>
    </row>
    <row r="65" spans="1:25" s="164" customFormat="1" ht="12.75" hidden="1">
      <c r="A65" s="175" t="s">
        <v>227</v>
      </c>
      <c r="B65" s="175">
        <v>1</v>
      </c>
      <c r="C65" s="175"/>
      <c r="D65" s="175"/>
      <c r="E65" s="175"/>
      <c r="F65" s="175"/>
      <c r="G65" s="175"/>
      <c r="H65" s="175"/>
      <c r="I65" s="175"/>
      <c r="J65" s="175">
        <v>111</v>
      </c>
      <c r="K65" s="177">
        <v>3223</v>
      </c>
      <c r="L65" s="791" t="s">
        <v>82</v>
      </c>
      <c r="M65" s="791"/>
      <c r="N65" s="135">
        <v>0</v>
      </c>
      <c r="O65" s="135"/>
      <c r="P65" s="135"/>
      <c r="Q65" s="135">
        <v>0</v>
      </c>
      <c r="R65" s="127"/>
      <c r="S65" s="135"/>
      <c r="T65" s="575">
        <v>0</v>
      </c>
      <c r="U65" s="129">
        <f t="shared" si="12"/>
        <v>0</v>
      </c>
      <c r="V65" s="329"/>
      <c r="W65" s="633"/>
      <c r="X65" s="135">
        <v>0</v>
      </c>
      <c r="Y65" s="135">
        <v>0</v>
      </c>
    </row>
    <row r="66" spans="1:25" s="164" customFormat="1" ht="12.75" hidden="1">
      <c r="A66" s="175" t="s">
        <v>227</v>
      </c>
      <c r="B66" s="175">
        <v>1</v>
      </c>
      <c r="C66" s="175"/>
      <c r="D66" s="175"/>
      <c r="E66" s="175"/>
      <c r="F66" s="175"/>
      <c r="G66" s="175"/>
      <c r="H66" s="175"/>
      <c r="I66" s="175"/>
      <c r="J66" s="175">
        <v>111</v>
      </c>
      <c r="K66" s="172">
        <v>323</v>
      </c>
      <c r="L66" s="792" t="s">
        <v>7</v>
      </c>
      <c r="M66" s="792"/>
      <c r="N66" s="135">
        <f>N67</f>
        <v>0</v>
      </c>
      <c r="O66" s="135"/>
      <c r="P66" s="135"/>
      <c r="Q66" s="135">
        <f>Q67</f>
        <v>0</v>
      </c>
      <c r="R66" s="127"/>
      <c r="S66" s="135"/>
      <c r="T66" s="575">
        <f>T67</f>
        <v>0</v>
      </c>
      <c r="U66" s="129">
        <f t="shared" si="12"/>
        <v>0</v>
      </c>
      <c r="V66" s="329"/>
      <c r="W66" s="633"/>
      <c r="X66" s="135">
        <f>X67</f>
        <v>0</v>
      </c>
      <c r="Y66" s="135">
        <f>Y67</f>
        <v>0</v>
      </c>
    </row>
    <row r="67" spans="1:25" s="164" customFormat="1" ht="12.75" hidden="1">
      <c r="A67" s="175" t="s">
        <v>227</v>
      </c>
      <c r="B67" s="175">
        <v>1</v>
      </c>
      <c r="C67" s="175"/>
      <c r="D67" s="175"/>
      <c r="E67" s="175"/>
      <c r="F67" s="175"/>
      <c r="G67" s="175"/>
      <c r="H67" s="175"/>
      <c r="I67" s="175"/>
      <c r="J67" s="175">
        <v>111</v>
      </c>
      <c r="K67" s="177">
        <v>3234</v>
      </c>
      <c r="L67" s="791" t="s">
        <v>86</v>
      </c>
      <c r="M67" s="791"/>
      <c r="N67" s="135">
        <v>0</v>
      </c>
      <c r="O67" s="135"/>
      <c r="P67" s="135"/>
      <c r="Q67" s="135">
        <v>0</v>
      </c>
      <c r="R67" s="127"/>
      <c r="S67" s="135"/>
      <c r="T67" s="575">
        <v>0</v>
      </c>
      <c r="U67" s="129">
        <f t="shared" si="12"/>
        <v>0</v>
      </c>
      <c r="V67" s="329"/>
      <c r="W67" s="633"/>
      <c r="X67" s="135">
        <v>0</v>
      </c>
      <c r="Y67" s="135">
        <v>0</v>
      </c>
    </row>
    <row r="68" spans="1:25" s="164" customFormat="1" ht="12.75">
      <c r="A68" s="175" t="s">
        <v>227</v>
      </c>
      <c r="B68" s="175">
        <v>1</v>
      </c>
      <c r="C68" s="175"/>
      <c r="D68" s="175"/>
      <c r="E68" s="175"/>
      <c r="F68" s="175"/>
      <c r="G68" s="175"/>
      <c r="H68" s="175"/>
      <c r="I68" s="175"/>
      <c r="J68" s="175">
        <v>111</v>
      </c>
      <c r="K68" s="172">
        <v>329</v>
      </c>
      <c r="L68" s="196" t="s">
        <v>34</v>
      </c>
      <c r="M68" s="196"/>
      <c r="N68" s="135">
        <f aca="true" t="shared" si="15" ref="N68:Y68">N69+N70</f>
        <v>50000</v>
      </c>
      <c r="O68" s="135">
        <f t="shared" si="15"/>
        <v>0</v>
      </c>
      <c r="P68" s="135">
        <v>0</v>
      </c>
      <c r="Q68" s="135">
        <f t="shared" si="15"/>
        <v>84000</v>
      </c>
      <c r="R68" s="127">
        <f t="shared" si="15"/>
        <v>0</v>
      </c>
      <c r="S68" s="135">
        <f t="shared" si="15"/>
        <v>0</v>
      </c>
      <c r="T68" s="575">
        <f t="shared" si="15"/>
        <v>84000</v>
      </c>
      <c r="U68" s="129">
        <f t="shared" si="12"/>
        <v>-84000</v>
      </c>
      <c r="V68" s="329">
        <f t="shared" si="15"/>
        <v>0</v>
      </c>
      <c r="W68" s="633">
        <f>W69+W70</f>
        <v>0</v>
      </c>
      <c r="X68" s="135">
        <f t="shared" si="15"/>
        <v>54000</v>
      </c>
      <c r="Y68" s="135">
        <f t="shared" si="15"/>
        <v>54000</v>
      </c>
    </row>
    <row r="69" spans="1:25" s="164" customFormat="1" ht="12.75">
      <c r="A69" s="175" t="s">
        <v>227</v>
      </c>
      <c r="B69" s="175">
        <v>1</v>
      </c>
      <c r="C69" s="175"/>
      <c r="D69" s="175"/>
      <c r="E69" s="175"/>
      <c r="F69" s="175"/>
      <c r="G69" s="175"/>
      <c r="H69" s="175"/>
      <c r="I69" s="175"/>
      <c r="J69" s="175">
        <v>111</v>
      </c>
      <c r="K69" s="177">
        <v>3291</v>
      </c>
      <c r="L69" s="791" t="s">
        <v>527</v>
      </c>
      <c r="M69" s="791"/>
      <c r="N69" s="135">
        <v>20000</v>
      </c>
      <c r="O69" s="135">
        <v>0</v>
      </c>
      <c r="P69" s="135">
        <v>0</v>
      </c>
      <c r="Q69" s="135">
        <v>30000</v>
      </c>
      <c r="R69" s="127">
        <v>0</v>
      </c>
      <c r="S69" s="135">
        <v>0</v>
      </c>
      <c r="T69" s="575">
        <v>30000</v>
      </c>
      <c r="U69" s="129">
        <f t="shared" si="12"/>
        <v>-30000</v>
      </c>
      <c r="V69" s="329">
        <v>0</v>
      </c>
      <c r="W69" s="633">
        <v>0</v>
      </c>
      <c r="X69" s="135">
        <v>0</v>
      </c>
      <c r="Y69" s="135">
        <v>0</v>
      </c>
    </row>
    <row r="70" spans="1:25" s="164" customFormat="1" ht="12.75">
      <c r="A70" s="175"/>
      <c r="B70" s="175"/>
      <c r="C70" s="175"/>
      <c r="D70" s="175"/>
      <c r="E70" s="175"/>
      <c r="F70" s="175"/>
      <c r="G70" s="175"/>
      <c r="H70" s="175"/>
      <c r="I70" s="175"/>
      <c r="J70" s="175">
        <v>111</v>
      </c>
      <c r="K70" s="197">
        <v>3291</v>
      </c>
      <c r="L70" s="791" t="s">
        <v>190</v>
      </c>
      <c r="M70" s="791"/>
      <c r="N70" s="129">
        <v>30000</v>
      </c>
      <c r="O70" s="129">
        <v>0</v>
      </c>
      <c r="P70" s="129">
        <v>0</v>
      </c>
      <c r="Q70" s="129">
        <v>54000</v>
      </c>
      <c r="R70" s="130">
        <v>0</v>
      </c>
      <c r="S70" s="129">
        <v>0</v>
      </c>
      <c r="T70" s="590">
        <v>54000</v>
      </c>
      <c r="U70" s="129">
        <f>W70-T70</f>
        <v>-54000</v>
      </c>
      <c r="V70" s="339">
        <v>0</v>
      </c>
      <c r="W70" s="649">
        <v>0</v>
      </c>
      <c r="X70" s="129">
        <v>54000</v>
      </c>
      <c r="Y70" s="129">
        <v>54000</v>
      </c>
    </row>
    <row r="71" spans="1:49" s="451" customFormat="1" ht="12.75">
      <c r="A71" s="286"/>
      <c r="B71" s="286"/>
      <c r="C71" s="286"/>
      <c r="D71" s="286"/>
      <c r="E71" s="286"/>
      <c r="F71" s="286"/>
      <c r="G71" s="286"/>
      <c r="H71" s="286"/>
      <c r="I71" s="286"/>
      <c r="J71" s="286"/>
      <c r="K71" s="446"/>
      <c r="L71" s="446" t="s">
        <v>122</v>
      </c>
      <c r="M71" s="446"/>
      <c r="N71" s="522">
        <f aca="true" t="shared" si="16" ref="N71:Y71">N61</f>
        <v>60000</v>
      </c>
      <c r="O71" s="522">
        <f t="shared" si="16"/>
        <v>1000</v>
      </c>
      <c r="P71" s="522">
        <f t="shared" si="16"/>
        <v>781</v>
      </c>
      <c r="Q71" s="522">
        <f t="shared" si="16"/>
        <v>94000</v>
      </c>
      <c r="R71" s="393">
        <f t="shared" si="16"/>
        <v>0</v>
      </c>
      <c r="S71" s="522">
        <f t="shared" si="16"/>
        <v>0</v>
      </c>
      <c r="T71" s="579">
        <f t="shared" si="16"/>
        <v>94000</v>
      </c>
      <c r="U71" s="522">
        <f t="shared" si="16"/>
        <v>-94000</v>
      </c>
      <c r="V71" s="394">
        <f t="shared" si="16"/>
        <v>0</v>
      </c>
      <c r="W71" s="637">
        <f t="shared" si="16"/>
        <v>0</v>
      </c>
      <c r="X71" s="522">
        <f t="shared" si="16"/>
        <v>64000</v>
      </c>
      <c r="Y71" s="522">
        <f t="shared" si="16"/>
        <v>64000</v>
      </c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254"/>
      <c r="AL71" s="254"/>
      <c r="AM71" s="254"/>
      <c r="AN71" s="254"/>
      <c r="AO71" s="254"/>
      <c r="AP71" s="254"/>
      <c r="AQ71" s="254"/>
      <c r="AR71" s="254"/>
      <c r="AS71" s="254"/>
      <c r="AT71" s="254"/>
      <c r="AU71" s="254"/>
      <c r="AV71" s="254"/>
      <c r="AW71" s="254"/>
    </row>
    <row r="72" spans="1:25" ht="12.75">
      <c r="A72" s="121"/>
      <c r="B72" s="121"/>
      <c r="C72" s="121"/>
      <c r="D72" s="121"/>
      <c r="E72" s="121"/>
      <c r="F72" s="121"/>
      <c r="G72" s="121"/>
      <c r="H72" s="121"/>
      <c r="I72" s="121"/>
      <c r="J72" s="121"/>
      <c r="K72" s="19"/>
      <c r="L72" s="19"/>
      <c r="M72" s="19"/>
      <c r="N72" s="27"/>
      <c r="O72" s="27"/>
      <c r="P72" s="27"/>
      <c r="Q72" s="27"/>
      <c r="R72" s="146"/>
      <c r="S72" s="27"/>
      <c r="T72" s="580"/>
      <c r="U72" s="27"/>
      <c r="V72" s="333"/>
      <c r="W72" s="644"/>
      <c r="X72" s="161"/>
      <c r="Y72" s="27"/>
    </row>
    <row r="73" spans="1:49" s="66" customFormat="1" ht="12.75">
      <c r="A73" s="286" t="s">
        <v>228</v>
      </c>
      <c r="B73" s="286"/>
      <c r="C73" s="286"/>
      <c r="D73" s="286"/>
      <c r="E73" s="286"/>
      <c r="F73" s="286"/>
      <c r="G73" s="286"/>
      <c r="H73" s="286"/>
      <c r="I73" s="286"/>
      <c r="J73" s="286"/>
      <c r="K73" s="456" t="s">
        <v>25</v>
      </c>
      <c r="L73" s="790" t="s">
        <v>191</v>
      </c>
      <c r="M73" s="790"/>
      <c r="N73" s="528"/>
      <c r="O73" s="528"/>
      <c r="P73" s="528"/>
      <c r="Q73" s="528"/>
      <c r="R73" s="397"/>
      <c r="S73" s="528"/>
      <c r="T73" s="591"/>
      <c r="U73" s="528"/>
      <c r="V73" s="398"/>
      <c r="W73" s="557"/>
      <c r="X73" s="528"/>
      <c r="Y73" s="528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254"/>
      <c r="AL73" s="254"/>
      <c r="AM73" s="254"/>
      <c r="AN73" s="254"/>
      <c r="AO73" s="254"/>
      <c r="AP73" s="254"/>
      <c r="AQ73" s="254"/>
      <c r="AR73" s="254"/>
      <c r="AS73" s="254"/>
      <c r="AT73" s="254"/>
      <c r="AU73" s="254"/>
      <c r="AV73" s="254"/>
      <c r="AW73" s="254"/>
    </row>
    <row r="74" spans="1:25" s="164" customFormat="1" ht="12.75">
      <c r="A74" s="175" t="s">
        <v>228</v>
      </c>
      <c r="B74" s="175">
        <v>1</v>
      </c>
      <c r="C74" s="175"/>
      <c r="D74" s="175"/>
      <c r="E74" s="175"/>
      <c r="F74" s="175"/>
      <c r="G74" s="175"/>
      <c r="H74" s="175"/>
      <c r="I74" s="175"/>
      <c r="J74" s="175">
        <v>660</v>
      </c>
      <c r="K74" s="172">
        <v>3</v>
      </c>
      <c r="L74" s="758" t="s">
        <v>0</v>
      </c>
      <c r="M74" s="759"/>
      <c r="N74" s="135">
        <f aca="true" t="shared" si="17" ref="N74:Y74">N75</f>
        <v>55000</v>
      </c>
      <c r="O74" s="135">
        <f t="shared" si="17"/>
        <v>2000</v>
      </c>
      <c r="P74" s="135">
        <f t="shared" si="17"/>
        <v>2224</v>
      </c>
      <c r="Q74" s="135">
        <f t="shared" si="17"/>
        <v>70000</v>
      </c>
      <c r="R74" s="127">
        <f t="shared" si="17"/>
        <v>0</v>
      </c>
      <c r="S74" s="135">
        <f t="shared" si="17"/>
        <v>17934</v>
      </c>
      <c r="T74" s="575">
        <f t="shared" si="17"/>
        <v>87934</v>
      </c>
      <c r="U74" s="135">
        <f aca="true" t="shared" si="18" ref="U74:U79">W74-T74</f>
        <v>-87934</v>
      </c>
      <c r="V74" s="329">
        <f t="shared" si="17"/>
        <v>0</v>
      </c>
      <c r="W74" s="633">
        <f t="shared" si="17"/>
        <v>0</v>
      </c>
      <c r="X74" s="135">
        <f t="shared" si="17"/>
        <v>40000</v>
      </c>
      <c r="Y74" s="135">
        <f t="shared" si="17"/>
        <v>40000</v>
      </c>
    </row>
    <row r="75" spans="1:25" s="164" customFormat="1" ht="12.75">
      <c r="A75" s="175" t="s">
        <v>228</v>
      </c>
      <c r="B75" s="175">
        <v>1</v>
      </c>
      <c r="C75" s="175"/>
      <c r="D75" s="175"/>
      <c r="E75" s="175"/>
      <c r="F75" s="175"/>
      <c r="G75" s="175"/>
      <c r="H75" s="175"/>
      <c r="I75" s="175"/>
      <c r="J75" s="175">
        <v>660</v>
      </c>
      <c r="K75" s="177">
        <v>32</v>
      </c>
      <c r="L75" s="755" t="s">
        <v>5</v>
      </c>
      <c r="M75" s="756"/>
      <c r="N75" s="135">
        <f aca="true" t="shared" si="19" ref="N75:Y75">N76+N78</f>
        <v>55000</v>
      </c>
      <c r="O75" s="135">
        <f>O76+O78</f>
        <v>2000</v>
      </c>
      <c r="P75" s="135">
        <f>P76+P78</f>
        <v>2224</v>
      </c>
      <c r="Q75" s="135">
        <f t="shared" si="19"/>
        <v>70000</v>
      </c>
      <c r="R75" s="127">
        <f t="shared" si="19"/>
        <v>0</v>
      </c>
      <c r="S75" s="135">
        <f t="shared" si="19"/>
        <v>17934</v>
      </c>
      <c r="T75" s="575">
        <f t="shared" si="19"/>
        <v>87934</v>
      </c>
      <c r="U75" s="135">
        <f t="shared" si="18"/>
        <v>-87934</v>
      </c>
      <c r="V75" s="329">
        <f t="shared" si="19"/>
        <v>0</v>
      </c>
      <c r="W75" s="633">
        <f>W76+W78</f>
        <v>0</v>
      </c>
      <c r="X75" s="135">
        <f t="shared" si="19"/>
        <v>40000</v>
      </c>
      <c r="Y75" s="135">
        <f t="shared" si="19"/>
        <v>40000</v>
      </c>
    </row>
    <row r="76" spans="1:25" s="164" customFormat="1" ht="12.75">
      <c r="A76" s="175" t="s">
        <v>228</v>
      </c>
      <c r="B76" s="175">
        <v>1</v>
      </c>
      <c r="C76" s="175"/>
      <c r="D76" s="175"/>
      <c r="E76" s="175"/>
      <c r="F76" s="175"/>
      <c r="G76" s="175"/>
      <c r="H76" s="175"/>
      <c r="I76" s="175"/>
      <c r="J76" s="175">
        <v>660</v>
      </c>
      <c r="K76" s="172">
        <v>322</v>
      </c>
      <c r="L76" s="758" t="s">
        <v>26</v>
      </c>
      <c r="M76" s="759"/>
      <c r="N76" s="135">
        <f aca="true" t="shared" si="20" ref="N76:Y76">N77</f>
        <v>5000</v>
      </c>
      <c r="O76" s="135">
        <f t="shared" si="20"/>
        <v>2000</v>
      </c>
      <c r="P76" s="135">
        <f t="shared" si="20"/>
        <v>2224</v>
      </c>
      <c r="Q76" s="135">
        <f t="shared" si="20"/>
        <v>20000</v>
      </c>
      <c r="R76" s="127">
        <f t="shared" si="20"/>
        <v>0</v>
      </c>
      <c r="S76" s="135">
        <f t="shared" si="20"/>
        <v>17934</v>
      </c>
      <c r="T76" s="575">
        <f t="shared" si="20"/>
        <v>37934</v>
      </c>
      <c r="U76" s="135">
        <f t="shared" si="18"/>
        <v>-37934</v>
      </c>
      <c r="V76" s="329">
        <f t="shared" si="20"/>
        <v>0</v>
      </c>
      <c r="W76" s="633">
        <f t="shared" si="20"/>
        <v>0</v>
      </c>
      <c r="X76" s="135">
        <f t="shared" si="20"/>
        <v>20000</v>
      </c>
      <c r="Y76" s="135">
        <f t="shared" si="20"/>
        <v>20000</v>
      </c>
    </row>
    <row r="77" spans="1:25" s="164" customFormat="1" ht="12.75">
      <c r="A77" s="175" t="s">
        <v>228</v>
      </c>
      <c r="B77" s="175">
        <v>1</v>
      </c>
      <c r="C77" s="175"/>
      <c r="D77" s="175"/>
      <c r="E77" s="175">
        <v>4</v>
      </c>
      <c r="F77" s="175"/>
      <c r="G77" s="175"/>
      <c r="H77" s="175"/>
      <c r="I77" s="175"/>
      <c r="J77" s="175">
        <v>660</v>
      </c>
      <c r="K77" s="177">
        <v>3224</v>
      </c>
      <c r="L77" s="755" t="s">
        <v>192</v>
      </c>
      <c r="M77" s="756"/>
      <c r="N77" s="135">
        <v>5000</v>
      </c>
      <c r="O77" s="135">
        <v>2000</v>
      </c>
      <c r="P77" s="135">
        <v>2224</v>
      </c>
      <c r="Q77" s="135">
        <v>20000</v>
      </c>
      <c r="R77" s="127">
        <v>0</v>
      </c>
      <c r="S77" s="135">
        <v>17934</v>
      </c>
      <c r="T77" s="575">
        <v>37934</v>
      </c>
      <c r="U77" s="135">
        <f t="shared" si="18"/>
        <v>-37934</v>
      </c>
      <c r="V77" s="329">
        <v>0</v>
      </c>
      <c r="W77" s="633">
        <v>0</v>
      </c>
      <c r="X77" s="135">
        <v>20000</v>
      </c>
      <c r="Y77" s="135">
        <v>20000</v>
      </c>
    </row>
    <row r="78" spans="1:25" s="164" customFormat="1" ht="12.75">
      <c r="A78" s="175" t="s">
        <v>228</v>
      </c>
      <c r="B78" s="175">
        <v>1</v>
      </c>
      <c r="C78" s="175"/>
      <c r="D78" s="175"/>
      <c r="E78" s="175"/>
      <c r="F78" s="175"/>
      <c r="G78" s="175"/>
      <c r="H78" s="175"/>
      <c r="I78" s="175"/>
      <c r="J78" s="175">
        <v>660</v>
      </c>
      <c r="K78" s="172">
        <v>323</v>
      </c>
      <c r="L78" s="745" t="s">
        <v>7</v>
      </c>
      <c r="M78" s="759"/>
      <c r="N78" s="135">
        <f aca="true" t="shared" si="21" ref="N78:Y78">N79</f>
        <v>50000</v>
      </c>
      <c r="O78" s="135">
        <f t="shared" si="21"/>
        <v>0</v>
      </c>
      <c r="P78" s="135">
        <f t="shared" si="21"/>
        <v>0</v>
      </c>
      <c r="Q78" s="135">
        <f t="shared" si="21"/>
        <v>50000</v>
      </c>
      <c r="R78" s="127">
        <f t="shared" si="21"/>
        <v>0</v>
      </c>
      <c r="S78" s="135">
        <f t="shared" si="21"/>
        <v>0</v>
      </c>
      <c r="T78" s="575">
        <f t="shared" si="21"/>
        <v>50000</v>
      </c>
      <c r="U78" s="135">
        <f t="shared" si="18"/>
        <v>-50000</v>
      </c>
      <c r="V78" s="329">
        <f t="shared" si="21"/>
        <v>0</v>
      </c>
      <c r="W78" s="633">
        <f t="shared" si="21"/>
        <v>0</v>
      </c>
      <c r="X78" s="135">
        <f t="shared" si="21"/>
        <v>20000</v>
      </c>
      <c r="Y78" s="135">
        <f t="shared" si="21"/>
        <v>20000</v>
      </c>
    </row>
    <row r="79" spans="1:25" s="164" customFormat="1" ht="12.75">
      <c r="A79" s="175" t="s">
        <v>228</v>
      </c>
      <c r="B79" s="175">
        <v>1</v>
      </c>
      <c r="C79" s="175"/>
      <c r="D79" s="175"/>
      <c r="E79" s="175">
        <v>4</v>
      </c>
      <c r="F79" s="175"/>
      <c r="G79" s="175"/>
      <c r="H79" s="175"/>
      <c r="I79" s="175"/>
      <c r="J79" s="175">
        <v>660</v>
      </c>
      <c r="K79" s="177">
        <v>3232</v>
      </c>
      <c r="L79" s="755" t="s">
        <v>193</v>
      </c>
      <c r="M79" s="756"/>
      <c r="N79" s="135">
        <v>50000</v>
      </c>
      <c r="O79" s="135">
        <v>0</v>
      </c>
      <c r="P79" s="135">
        <v>0</v>
      </c>
      <c r="Q79" s="135">
        <v>50000</v>
      </c>
      <c r="R79" s="127">
        <v>0</v>
      </c>
      <c r="S79" s="135">
        <v>0</v>
      </c>
      <c r="T79" s="575">
        <v>50000</v>
      </c>
      <c r="U79" s="135">
        <f t="shared" si="18"/>
        <v>-50000</v>
      </c>
      <c r="V79" s="329">
        <v>0</v>
      </c>
      <c r="W79" s="633">
        <v>0</v>
      </c>
      <c r="X79" s="135">
        <v>20000</v>
      </c>
      <c r="Y79" s="135">
        <v>20000</v>
      </c>
    </row>
    <row r="80" spans="1:49" s="451" customFormat="1" ht="12.75">
      <c r="A80" s="286"/>
      <c r="B80" s="286"/>
      <c r="C80" s="286"/>
      <c r="D80" s="286"/>
      <c r="E80" s="286"/>
      <c r="F80" s="286"/>
      <c r="G80" s="286"/>
      <c r="H80" s="286"/>
      <c r="I80" s="286"/>
      <c r="J80" s="286"/>
      <c r="K80" s="446"/>
      <c r="L80" s="446" t="s">
        <v>122</v>
      </c>
      <c r="M80" s="446"/>
      <c r="N80" s="522">
        <f aca="true" t="shared" si="22" ref="N80:Y80">N74</f>
        <v>55000</v>
      </c>
      <c r="O80" s="522">
        <f t="shared" si="22"/>
        <v>2000</v>
      </c>
      <c r="P80" s="522">
        <f t="shared" si="22"/>
        <v>2224</v>
      </c>
      <c r="Q80" s="522">
        <f t="shared" si="22"/>
        <v>70000</v>
      </c>
      <c r="R80" s="393">
        <f t="shared" si="22"/>
        <v>0</v>
      </c>
      <c r="S80" s="522">
        <f t="shared" si="22"/>
        <v>17934</v>
      </c>
      <c r="T80" s="579">
        <f>T74</f>
        <v>87934</v>
      </c>
      <c r="U80" s="522">
        <f>U74</f>
        <v>-87934</v>
      </c>
      <c r="V80" s="394">
        <f>V74</f>
        <v>0</v>
      </c>
      <c r="W80" s="637">
        <f>W74</f>
        <v>0</v>
      </c>
      <c r="X80" s="522">
        <f t="shared" si="22"/>
        <v>40000</v>
      </c>
      <c r="Y80" s="522">
        <f t="shared" si="22"/>
        <v>40000</v>
      </c>
      <c r="Z80" s="254"/>
      <c r="AA80" s="254"/>
      <c r="AB80" s="254"/>
      <c r="AC80" s="254"/>
      <c r="AD80" s="254"/>
      <c r="AE80" s="254"/>
      <c r="AF80" s="254"/>
      <c r="AG80" s="254"/>
      <c r="AH80" s="254"/>
      <c r="AI80" s="254"/>
      <c r="AJ80" s="254"/>
      <c r="AK80" s="254"/>
      <c r="AL80" s="254"/>
      <c r="AM80" s="254"/>
      <c r="AN80" s="254"/>
      <c r="AO80" s="254"/>
      <c r="AP80" s="254"/>
      <c r="AQ80" s="254"/>
      <c r="AR80" s="254"/>
      <c r="AS80" s="254"/>
      <c r="AT80" s="254"/>
      <c r="AU80" s="254"/>
      <c r="AV80" s="254"/>
      <c r="AW80" s="254"/>
    </row>
    <row r="81" spans="1:49" s="66" customFormat="1" ht="12.75">
      <c r="A81" s="286"/>
      <c r="B81" s="286"/>
      <c r="C81" s="286"/>
      <c r="D81" s="286"/>
      <c r="E81" s="286"/>
      <c r="F81" s="286"/>
      <c r="G81" s="286"/>
      <c r="H81" s="286"/>
      <c r="I81" s="286"/>
      <c r="J81" s="286"/>
      <c r="K81" s="413"/>
      <c r="L81" s="795" t="s">
        <v>232</v>
      </c>
      <c r="M81" s="795"/>
      <c r="N81" s="529">
        <f aca="true" t="shared" si="23" ref="N81:Y81">N80+N71</f>
        <v>115000</v>
      </c>
      <c r="O81" s="529">
        <f t="shared" si="23"/>
        <v>3000</v>
      </c>
      <c r="P81" s="529">
        <f t="shared" si="23"/>
        <v>3005</v>
      </c>
      <c r="Q81" s="529">
        <f t="shared" si="23"/>
        <v>164000</v>
      </c>
      <c r="R81" s="413">
        <f t="shared" si="23"/>
        <v>0</v>
      </c>
      <c r="S81" s="529">
        <f t="shared" si="23"/>
        <v>17934</v>
      </c>
      <c r="T81" s="592">
        <f t="shared" si="23"/>
        <v>181934</v>
      </c>
      <c r="U81" s="529">
        <f t="shared" si="23"/>
        <v>-181934</v>
      </c>
      <c r="V81" s="364">
        <f t="shared" si="23"/>
        <v>0</v>
      </c>
      <c r="W81" s="640">
        <f t="shared" si="23"/>
        <v>0</v>
      </c>
      <c r="X81" s="529">
        <f t="shared" si="23"/>
        <v>104000</v>
      </c>
      <c r="Y81" s="529">
        <f t="shared" si="23"/>
        <v>104000</v>
      </c>
      <c r="Z81" s="254"/>
      <c r="AA81" s="254"/>
      <c r="AB81" s="254"/>
      <c r="AC81" s="254"/>
      <c r="AD81" s="254"/>
      <c r="AE81" s="254"/>
      <c r="AF81" s="254"/>
      <c r="AG81" s="254"/>
      <c r="AH81" s="254"/>
      <c r="AI81" s="254"/>
      <c r="AJ81" s="254"/>
      <c r="AK81" s="254"/>
      <c r="AL81" s="254"/>
      <c r="AM81" s="254"/>
      <c r="AN81" s="254"/>
      <c r="AO81" s="254"/>
      <c r="AP81" s="254"/>
      <c r="AQ81" s="254"/>
      <c r="AR81" s="254"/>
      <c r="AS81" s="254"/>
      <c r="AT81" s="254"/>
      <c r="AU81" s="254"/>
      <c r="AV81" s="254"/>
      <c r="AW81" s="254"/>
    </row>
    <row r="82" spans="1:25" ht="12.75">
      <c r="A82" s="175"/>
      <c r="B82" s="121"/>
      <c r="C82" s="121"/>
      <c r="D82" s="121"/>
      <c r="E82" s="121"/>
      <c r="F82" s="121"/>
      <c r="G82" s="121"/>
      <c r="H82" s="121"/>
      <c r="I82" s="121"/>
      <c r="J82" s="121"/>
      <c r="K82" s="21"/>
      <c r="L82" s="25"/>
      <c r="M82" s="26"/>
      <c r="N82" s="18"/>
      <c r="O82" s="18"/>
      <c r="P82" s="18"/>
      <c r="Q82" s="18"/>
      <c r="R82" s="149"/>
      <c r="S82" s="18"/>
      <c r="T82" s="19"/>
      <c r="U82" s="226"/>
      <c r="V82" s="352"/>
      <c r="W82" s="644"/>
      <c r="X82" s="226"/>
      <c r="Y82" s="18"/>
    </row>
    <row r="83" spans="1:49" s="66" customFormat="1" ht="12.75">
      <c r="A83" s="286"/>
      <c r="B83" s="286"/>
      <c r="C83" s="286"/>
      <c r="D83" s="286"/>
      <c r="E83" s="286"/>
      <c r="F83" s="286"/>
      <c r="G83" s="286"/>
      <c r="H83" s="286"/>
      <c r="I83" s="286"/>
      <c r="J83" s="286"/>
      <c r="K83" s="430" t="s">
        <v>234</v>
      </c>
      <c r="L83" s="797" t="s">
        <v>356</v>
      </c>
      <c r="M83" s="797"/>
      <c r="N83" s="428"/>
      <c r="O83" s="428"/>
      <c r="P83" s="428"/>
      <c r="Q83" s="428"/>
      <c r="R83" s="430"/>
      <c r="S83" s="428"/>
      <c r="T83" s="571"/>
      <c r="U83" s="428"/>
      <c r="V83" s="431"/>
      <c r="W83" s="631"/>
      <c r="X83" s="428"/>
      <c r="Y83" s="428"/>
      <c r="Z83" s="254"/>
      <c r="AA83" s="254"/>
      <c r="AB83" s="254"/>
      <c r="AC83" s="254"/>
      <c r="AD83" s="254"/>
      <c r="AE83" s="254"/>
      <c r="AF83" s="254"/>
      <c r="AG83" s="254"/>
      <c r="AH83" s="254"/>
      <c r="AI83" s="254"/>
      <c r="AJ83" s="254"/>
      <c r="AK83" s="254"/>
      <c r="AL83" s="254"/>
      <c r="AM83" s="254"/>
      <c r="AN83" s="254"/>
      <c r="AO83" s="254"/>
      <c r="AP83" s="254"/>
      <c r="AQ83" s="254"/>
      <c r="AR83" s="254"/>
      <c r="AS83" s="254"/>
      <c r="AT83" s="254"/>
      <c r="AU83" s="254"/>
      <c r="AV83" s="254"/>
      <c r="AW83" s="254"/>
    </row>
    <row r="84" spans="1:49" s="66" customFormat="1" ht="12.75">
      <c r="A84" s="286" t="s">
        <v>229</v>
      </c>
      <c r="B84" s="286"/>
      <c r="C84" s="286"/>
      <c r="D84" s="286"/>
      <c r="E84" s="286"/>
      <c r="F84" s="286"/>
      <c r="G84" s="286"/>
      <c r="H84" s="286"/>
      <c r="I84" s="286"/>
      <c r="J84" s="286"/>
      <c r="K84" s="387" t="s">
        <v>239</v>
      </c>
      <c r="L84" s="387" t="s">
        <v>379</v>
      </c>
      <c r="M84" s="387"/>
      <c r="N84" s="526"/>
      <c r="O84" s="526"/>
      <c r="P84" s="526"/>
      <c r="Q84" s="526"/>
      <c r="R84" s="414"/>
      <c r="S84" s="526"/>
      <c r="T84" s="588"/>
      <c r="U84" s="526"/>
      <c r="V84" s="388"/>
      <c r="W84" s="647"/>
      <c r="X84" s="526"/>
      <c r="Y84" s="526"/>
      <c r="Z84" s="254"/>
      <c r="AA84" s="254"/>
      <c r="AB84" s="254"/>
      <c r="AC84" s="254"/>
      <c r="AD84" s="254"/>
      <c r="AE84" s="254"/>
      <c r="AF84" s="254"/>
      <c r="AG84" s="254"/>
      <c r="AH84" s="254"/>
      <c r="AI84" s="254"/>
      <c r="AJ84" s="254"/>
      <c r="AK84" s="254"/>
      <c r="AL84" s="254"/>
      <c r="AM84" s="254"/>
      <c r="AN84" s="254"/>
      <c r="AO84" s="254"/>
      <c r="AP84" s="254"/>
      <c r="AQ84" s="254"/>
      <c r="AR84" s="254"/>
      <c r="AS84" s="254"/>
      <c r="AT84" s="254"/>
      <c r="AU84" s="254"/>
      <c r="AV84" s="254"/>
      <c r="AW84" s="254"/>
    </row>
    <row r="85" spans="1:49" s="66" customFormat="1" ht="12.75">
      <c r="A85" s="286"/>
      <c r="B85" s="286"/>
      <c r="C85" s="286"/>
      <c r="D85" s="286"/>
      <c r="E85" s="286"/>
      <c r="F85" s="286"/>
      <c r="G85" s="286"/>
      <c r="H85" s="286"/>
      <c r="I85" s="286"/>
      <c r="J85" s="286"/>
      <c r="K85" s="369" t="s">
        <v>25</v>
      </c>
      <c r="L85" s="368"/>
      <c r="M85" s="368"/>
      <c r="N85" s="527"/>
      <c r="O85" s="527"/>
      <c r="P85" s="527"/>
      <c r="Q85" s="527"/>
      <c r="R85" s="383"/>
      <c r="S85" s="527"/>
      <c r="T85" s="589"/>
      <c r="U85" s="527"/>
      <c r="V85" s="370"/>
      <c r="W85" s="648"/>
      <c r="X85" s="527"/>
      <c r="Y85" s="527"/>
      <c r="Z85" s="254"/>
      <c r="AA85" s="254"/>
      <c r="AB85" s="254"/>
      <c r="AC85" s="254"/>
      <c r="AD85" s="254"/>
      <c r="AE85" s="254"/>
      <c r="AF85" s="254"/>
      <c r="AG85" s="254"/>
      <c r="AH85" s="254"/>
      <c r="AI85" s="254"/>
      <c r="AJ85" s="254"/>
      <c r="AK85" s="254"/>
      <c r="AL85" s="254"/>
      <c r="AM85" s="254"/>
      <c r="AN85" s="254"/>
      <c r="AO85" s="254"/>
      <c r="AP85" s="254"/>
      <c r="AQ85" s="254"/>
      <c r="AR85" s="254"/>
      <c r="AS85" s="254"/>
      <c r="AT85" s="254"/>
      <c r="AU85" s="254"/>
      <c r="AV85" s="254"/>
      <c r="AW85" s="254"/>
    </row>
    <row r="86" spans="1:25" s="164" customFormat="1" ht="12.75">
      <c r="A86" s="175" t="s">
        <v>230</v>
      </c>
      <c r="B86" s="175">
        <v>1</v>
      </c>
      <c r="C86" s="175"/>
      <c r="D86" s="175"/>
      <c r="E86" s="175"/>
      <c r="F86" s="175"/>
      <c r="G86" s="175"/>
      <c r="H86" s="175"/>
      <c r="I86" s="175"/>
      <c r="J86" s="175">
        <v>116</v>
      </c>
      <c r="K86" s="172">
        <v>3</v>
      </c>
      <c r="L86" s="172" t="s">
        <v>0</v>
      </c>
      <c r="M86" s="172"/>
      <c r="N86" s="135">
        <f aca="true" t="shared" si="24" ref="N86:Y86">N87+N92</f>
        <v>79000</v>
      </c>
      <c r="O86" s="135">
        <f>O87+O92</f>
        <v>82560</v>
      </c>
      <c r="P86" s="135">
        <f>P87+P92</f>
        <v>82321</v>
      </c>
      <c r="Q86" s="135">
        <f t="shared" si="24"/>
        <v>88000</v>
      </c>
      <c r="R86" s="127">
        <f t="shared" si="24"/>
        <v>0</v>
      </c>
      <c r="S86" s="135">
        <f t="shared" si="24"/>
        <v>0</v>
      </c>
      <c r="T86" s="575">
        <f t="shared" si="24"/>
        <v>88000</v>
      </c>
      <c r="U86" s="135">
        <f aca="true" t="shared" si="25" ref="U86:U93">W86-T86</f>
        <v>-20263</v>
      </c>
      <c r="V86" s="329">
        <f t="shared" si="24"/>
        <v>67737</v>
      </c>
      <c r="W86" s="633">
        <f>W87+W92</f>
        <v>67737</v>
      </c>
      <c r="X86" s="135">
        <f t="shared" si="24"/>
        <v>68000</v>
      </c>
      <c r="Y86" s="135">
        <f t="shared" si="24"/>
        <v>68000</v>
      </c>
    </row>
    <row r="87" spans="1:25" s="164" customFormat="1" ht="12.75">
      <c r="A87" s="175" t="s">
        <v>230</v>
      </c>
      <c r="B87" s="175">
        <v>1</v>
      </c>
      <c r="C87" s="175"/>
      <c r="D87" s="175"/>
      <c r="E87" s="175"/>
      <c r="F87" s="175"/>
      <c r="G87" s="175"/>
      <c r="H87" s="175"/>
      <c r="I87" s="175"/>
      <c r="J87" s="175">
        <v>116</v>
      </c>
      <c r="K87" s="177">
        <v>32</v>
      </c>
      <c r="L87" s="178" t="s">
        <v>5</v>
      </c>
      <c r="M87" s="179"/>
      <c r="N87" s="135">
        <f aca="true" t="shared" si="26" ref="N87:Y87">N88+N90</f>
        <v>34000</v>
      </c>
      <c r="O87" s="135">
        <f>O88+O90</f>
        <v>28560</v>
      </c>
      <c r="P87" s="135">
        <f>P88+P90</f>
        <v>28321</v>
      </c>
      <c r="Q87" s="135">
        <f t="shared" si="26"/>
        <v>34000</v>
      </c>
      <c r="R87" s="127">
        <f t="shared" si="26"/>
        <v>0</v>
      </c>
      <c r="S87" s="135">
        <f t="shared" si="26"/>
        <v>0</v>
      </c>
      <c r="T87" s="575">
        <f t="shared" si="26"/>
        <v>34000</v>
      </c>
      <c r="U87" s="135">
        <f t="shared" si="25"/>
        <v>-12263</v>
      </c>
      <c r="V87" s="329">
        <f t="shared" si="26"/>
        <v>21737</v>
      </c>
      <c r="W87" s="633">
        <f>W90</f>
        <v>21737</v>
      </c>
      <c r="X87" s="135">
        <f t="shared" si="26"/>
        <v>34000</v>
      </c>
      <c r="Y87" s="135">
        <f t="shared" si="26"/>
        <v>34000</v>
      </c>
    </row>
    <row r="88" spans="1:25" s="164" customFormat="1" ht="12.75" hidden="1">
      <c r="A88" s="175" t="s">
        <v>230</v>
      </c>
      <c r="B88" s="175">
        <v>1</v>
      </c>
      <c r="C88" s="175"/>
      <c r="D88" s="175"/>
      <c r="E88" s="175"/>
      <c r="F88" s="175"/>
      <c r="G88" s="175"/>
      <c r="H88" s="175"/>
      <c r="I88" s="175"/>
      <c r="J88" s="175">
        <v>116</v>
      </c>
      <c r="K88" s="172">
        <v>322</v>
      </c>
      <c r="L88" s="758" t="s">
        <v>204</v>
      </c>
      <c r="M88" s="759"/>
      <c r="N88" s="135">
        <f>N89</f>
        <v>0</v>
      </c>
      <c r="O88" s="135">
        <f>O89</f>
        <v>0</v>
      </c>
      <c r="P88" s="135">
        <f>P89</f>
        <v>0</v>
      </c>
      <c r="Q88" s="135">
        <f>Q89</f>
        <v>0</v>
      </c>
      <c r="R88" s="127"/>
      <c r="S88" s="135"/>
      <c r="T88" s="575">
        <f>T89</f>
        <v>0</v>
      </c>
      <c r="U88" s="135">
        <f t="shared" si="25"/>
        <v>0</v>
      </c>
      <c r="V88" s="329"/>
      <c r="W88" s="633"/>
      <c r="X88" s="135">
        <f>X89</f>
        <v>0</v>
      </c>
      <c r="Y88" s="135">
        <f>Y89</f>
        <v>0</v>
      </c>
    </row>
    <row r="89" spans="1:25" s="164" customFormat="1" ht="12.75" hidden="1">
      <c r="A89" s="175" t="s">
        <v>230</v>
      </c>
      <c r="B89" s="175">
        <v>1</v>
      </c>
      <c r="C89" s="175"/>
      <c r="D89" s="175"/>
      <c r="E89" s="175"/>
      <c r="F89" s="175"/>
      <c r="G89" s="175"/>
      <c r="H89" s="175"/>
      <c r="I89" s="175"/>
      <c r="J89" s="175">
        <v>116</v>
      </c>
      <c r="K89" s="177">
        <v>3221</v>
      </c>
      <c r="L89" s="177" t="s">
        <v>81</v>
      </c>
      <c r="M89" s="177"/>
      <c r="N89" s="135">
        <v>0</v>
      </c>
      <c r="O89" s="135">
        <v>0</v>
      </c>
      <c r="P89" s="135">
        <v>0</v>
      </c>
      <c r="Q89" s="135">
        <v>0</v>
      </c>
      <c r="R89" s="127"/>
      <c r="S89" s="135"/>
      <c r="T89" s="575">
        <v>0</v>
      </c>
      <c r="U89" s="135">
        <f t="shared" si="25"/>
        <v>0</v>
      </c>
      <c r="V89" s="329"/>
      <c r="W89" s="633"/>
      <c r="X89" s="135">
        <v>0</v>
      </c>
      <c r="Y89" s="135">
        <v>0</v>
      </c>
    </row>
    <row r="90" spans="1:25" s="164" customFormat="1" ht="12.75">
      <c r="A90" s="175" t="s">
        <v>230</v>
      </c>
      <c r="B90" s="175">
        <v>1</v>
      </c>
      <c r="C90" s="175"/>
      <c r="D90" s="175"/>
      <c r="E90" s="175"/>
      <c r="F90" s="175"/>
      <c r="G90" s="175"/>
      <c r="H90" s="175"/>
      <c r="I90" s="175"/>
      <c r="J90" s="175">
        <v>116</v>
      </c>
      <c r="K90" s="172">
        <v>329</v>
      </c>
      <c r="L90" s="758" t="s">
        <v>34</v>
      </c>
      <c r="M90" s="759"/>
      <c r="N90" s="135">
        <f aca="true" t="shared" si="27" ref="N90:Y90">N91</f>
        <v>34000</v>
      </c>
      <c r="O90" s="135">
        <f t="shared" si="27"/>
        <v>28560</v>
      </c>
      <c r="P90" s="135">
        <f t="shared" si="27"/>
        <v>28321</v>
      </c>
      <c r="Q90" s="565">
        <f t="shared" si="27"/>
        <v>34000</v>
      </c>
      <c r="R90" s="168">
        <f t="shared" si="27"/>
        <v>0</v>
      </c>
      <c r="S90" s="565">
        <f t="shared" si="27"/>
        <v>0</v>
      </c>
      <c r="T90" s="593">
        <f t="shared" si="27"/>
        <v>34000</v>
      </c>
      <c r="U90" s="135">
        <f t="shared" si="25"/>
        <v>-12263</v>
      </c>
      <c r="V90" s="341">
        <f t="shared" si="27"/>
        <v>21737</v>
      </c>
      <c r="W90" s="650">
        <f t="shared" si="27"/>
        <v>21737</v>
      </c>
      <c r="X90" s="565">
        <f t="shared" si="27"/>
        <v>34000</v>
      </c>
      <c r="Y90" s="565">
        <f t="shared" si="27"/>
        <v>34000</v>
      </c>
    </row>
    <row r="91" spans="1:25" s="164" customFormat="1" ht="27.75" customHeight="1">
      <c r="A91" s="175" t="s">
        <v>230</v>
      </c>
      <c r="B91" s="175">
        <v>1</v>
      </c>
      <c r="C91" s="175"/>
      <c r="D91" s="175"/>
      <c r="E91" s="175"/>
      <c r="F91" s="175"/>
      <c r="G91" s="175"/>
      <c r="H91" s="175"/>
      <c r="I91" s="175"/>
      <c r="J91" s="175">
        <v>116</v>
      </c>
      <c r="K91" s="177">
        <v>3291</v>
      </c>
      <c r="L91" s="814" t="s">
        <v>203</v>
      </c>
      <c r="M91" s="756"/>
      <c r="N91" s="135">
        <v>34000</v>
      </c>
      <c r="O91" s="135">
        <v>28560</v>
      </c>
      <c r="P91" s="135">
        <v>28321</v>
      </c>
      <c r="Q91" s="135">
        <v>34000</v>
      </c>
      <c r="R91" s="127">
        <v>0</v>
      </c>
      <c r="S91" s="135">
        <v>0</v>
      </c>
      <c r="T91" s="575">
        <v>34000</v>
      </c>
      <c r="U91" s="135">
        <f t="shared" si="25"/>
        <v>-12263</v>
      </c>
      <c r="V91" s="329">
        <v>21737</v>
      </c>
      <c r="W91" s="633">
        <v>21737</v>
      </c>
      <c r="X91" s="135">
        <v>34000</v>
      </c>
      <c r="Y91" s="135">
        <v>34000</v>
      </c>
    </row>
    <row r="92" spans="1:25" s="164" customFormat="1" ht="12.75">
      <c r="A92" s="175" t="s">
        <v>230</v>
      </c>
      <c r="B92" s="175">
        <v>1</v>
      </c>
      <c r="C92" s="175"/>
      <c r="D92" s="175"/>
      <c r="E92" s="175"/>
      <c r="F92" s="175"/>
      <c r="G92" s="175"/>
      <c r="H92" s="175"/>
      <c r="I92" s="175"/>
      <c r="J92" s="175">
        <v>116</v>
      </c>
      <c r="K92" s="177">
        <v>38</v>
      </c>
      <c r="L92" s="177" t="s">
        <v>11</v>
      </c>
      <c r="M92" s="177"/>
      <c r="N92" s="135">
        <f>N93</f>
        <v>45000</v>
      </c>
      <c r="O92" s="135">
        <f>O93</f>
        <v>54000</v>
      </c>
      <c r="P92" s="135">
        <f>P93</f>
        <v>54000</v>
      </c>
      <c r="Q92" s="135">
        <f aca="true" t="shared" si="28" ref="N92:Y93">Q93</f>
        <v>54000</v>
      </c>
      <c r="R92" s="127">
        <f t="shared" si="28"/>
        <v>0</v>
      </c>
      <c r="S92" s="135">
        <f t="shared" si="28"/>
        <v>0</v>
      </c>
      <c r="T92" s="575">
        <f t="shared" si="28"/>
        <v>54000</v>
      </c>
      <c r="U92" s="135">
        <f t="shared" si="25"/>
        <v>-8000</v>
      </c>
      <c r="V92" s="329">
        <f t="shared" si="28"/>
        <v>46000</v>
      </c>
      <c r="W92" s="633">
        <f t="shared" si="28"/>
        <v>46000</v>
      </c>
      <c r="X92" s="135">
        <f t="shared" si="28"/>
        <v>34000</v>
      </c>
      <c r="Y92" s="135">
        <f t="shared" si="28"/>
        <v>34000</v>
      </c>
    </row>
    <row r="93" spans="1:25" s="164" customFormat="1" ht="12.75">
      <c r="A93" s="175" t="s">
        <v>230</v>
      </c>
      <c r="B93" s="175">
        <v>1</v>
      </c>
      <c r="C93" s="175"/>
      <c r="D93" s="175"/>
      <c r="E93" s="175"/>
      <c r="F93" s="175"/>
      <c r="G93" s="175"/>
      <c r="H93" s="175"/>
      <c r="I93" s="175"/>
      <c r="J93" s="175">
        <v>116</v>
      </c>
      <c r="K93" s="190">
        <v>381</v>
      </c>
      <c r="L93" s="758" t="s">
        <v>12</v>
      </c>
      <c r="M93" s="759"/>
      <c r="N93" s="183">
        <f t="shared" si="28"/>
        <v>45000</v>
      </c>
      <c r="O93" s="183">
        <f t="shared" si="28"/>
        <v>54000</v>
      </c>
      <c r="P93" s="183">
        <f t="shared" si="28"/>
        <v>54000</v>
      </c>
      <c r="Q93" s="183">
        <f t="shared" si="28"/>
        <v>54000</v>
      </c>
      <c r="R93" s="165">
        <f t="shared" si="28"/>
        <v>0</v>
      </c>
      <c r="S93" s="183">
        <f t="shared" si="28"/>
        <v>0</v>
      </c>
      <c r="T93" s="576">
        <f t="shared" si="28"/>
        <v>54000</v>
      </c>
      <c r="U93" s="135">
        <f t="shared" si="25"/>
        <v>-8000</v>
      </c>
      <c r="V93" s="330">
        <f t="shared" si="28"/>
        <v>46000</v>
      </c>
      <c r="W93" s="634">
        <f t="shared" si="28"/>
        <v>46000</v>
      </c>
      <c r="X93" s="183">
        <f t="shared" si="28"/>
        <v>34000</v>
      </c>
      <c r="Y93" s="183">
        <f t="shared" si="28"/>
        <v>34000</v>
      </c>
    </row>
    <row r="94" spans="1:25" s="164" customFormat="1" ht="12.75">
      <c r="A94" s="175" t="s">
        <v>230</v>
      </c>
      <c r="B94" s="175">
        <v>1</v>
      </c>
      <c r="C94" s="175"/>
      <c r="D94" s="175"/>
      <c r="E94" s="175"/>
      <c r="F94" s="175"/>
      <c r="G94" s="175"/>
      <c r="H94" s="175"/>
      <c r="I94" s="175"/>
      <c r="J94" s="175">
        <v>116</v>
      </c>
      <c r="K94" s="177">
        <v>3811</v>
      </c>
      <c r="L94" s="755" t="s">
        <v>97</v>
      </c>
      <c r="M94" s="756"/>
      <c r="N94" s="135">
        <v>45000</v>
      </c>
      <c r="O94" s="135">
        <v>54000</v>
      </c>
      <c r="P94" s="135">
        <v>54000</v>
      </c>
      <c r="Q94" s="135">
        <v>54000</v>
      </c>
      <c r="R94" s="127">
        <v>0</v>
      </c>
      <c r="S94" s="135">
        <v>0</v>
      </c>
      <c r="T94" s="575">
        <v>54000</v>
      </c>
      <c r="U94" s="135">
        <f>W94-T94</f>
        <v>-8000</v>
      </c>
      <c r="V94" s="329">
        <v>46000</v>
      </c>
      <c r="W94" s="633">
        <v>46000</v>
      </c>
      <c r="X94" s="135">
        <v>34000</v>
      </c>
      <c r="Y94" s="135">
        <v>34000</v>
      </c>
    </row>
    <row r="95" spans="1:49" s="451" customFormat="1" ht="12.75">
      <c r="A95" s="286"/>
      <c r="B95" s="286"/>
      <c r="C95" s="286"/>
      <c r="D95" s="286"/>
      <c r="E95" s="286"/>
      <c r="F95" s="286"/>
      <c r="G95" s="286"/>
      <c r="H95" s="286"/>
      <c r="I95" s="286"/>
      <c r="J95" s="286"/>
      <c r="K95" s="460"/>
      <c r="L95" s="460" t="s">
        <v>122</v>
      </c>
      <c r="M95" s="460"/>
      <c r="N95" s="524">
        <f aca="true" t="shared" si="29" ref="N95:Y95">N86</f>
        <v>79000</v>
      </c>
      <c r="O95" s="524">
        <f t="shared" si="29"/>
        <v>82560</v>
      </c>
      <c r="P95" s="524">
        <f t="shared" si="29"/>
        <v>82321</v>
      </c>
      <c r="Q95" s="524">
        <f t="shared" si="29"/>
        <v>88000</v>
      </c>
      <c r="R95" s="395">
        <f t="shared" si="29"/>
        <v>0</v>
      </c>
      <c r="S95" s="524">
        <f t="shared" si="29"/>
        <v>0</v>
      </c>
      <c r="T95" s="586">
        <f>T86</f>
        <v>88000</v>
      </c>
      <c r="U95" s="524">
        <f>U86</f>
        <v>-20263</v>
      </c>
      <c r="V95" s="396">
        <f>V86</f>
        <v>67737</v>
      </c>
      <c r="W95" s="645">
        <f>W86</f>
        <v>67737</v>
      </c>
      <c r="X95" s="524">
        <f t="shared" si="29"/>
        <v>68000</v>
      </c>
      <c r="Y95" s="524">
        <f t="shared" si="29"/>
        <v>68000</v>
      </c>
      <c r="Z95" s="254"/>
      <c r="AA95" s="254"/>
      <c r="AB95" s="254"/>
      <c r="AC95" s="254"/>
      <c r="AD95" s="254"/>
      <c r="AE95" s="254"/>
      <c r="AF95" s="254"/>
      <c r="AG95" s="254"/>
      <c r="AH95" s="254"/>
      <c r="AI95" s="254"/>
      <c r="AJ95" s="254"/>
      <c r="AK95" s="254"/>
      <c r="AL95" s="254"/>
      <c r="AM95" s="254"/>
      <c r="AN95" s="254"/>
      <c r="AO95" s="254"/>
      <c r="AP95" s="254"/>
      <c r="AQ95" s="254"/>
      <c r="AR95" s="254"/>
      <c r="AS95" s="254"/>
      <c r="AT95" s="254"/>
      <c r="AU95" s="254"/>
      <c r="AV95" s="254"/>
      <c r="AW95" s="254"/>
    </row>
    <row r="96" spans="1:49" s="66" customFormat="1" ht="12.75">
      <c r="A96" s="286"/>
      <c r="B96" s="286"/>
      <c r="C96" s="286"/>
      <c r="D96" s="286"/>
      <c r="E96" s="286"/>
      <c r="F96" s="286"/>
      <c r="G96" s="286"/>
      <c r="H96" s="286"/>
      <c r="I96" s="286"/>
      <c r="J96" s="286"/>
      <c r="K96" s="461"/>
      <c r="L96" s="461" t="s">
        <v>240</v>
      </c>
      <c r="M96" s="461"/>
      <c r="N96" s="529">
        <f aca="true" t="shared" si="30" ref="N96:Y96">N95</f>
        <v>79000</v>
      </c>
      <c r="O96" s="529">
        <f>O95</f>
        <v>82560</v>
      </c>
      <c r="P96" s="529">
        <f t="shared" si="30"/>
        <v>82321</v>
      </c>
      <c r="Q96" s="529">
        <f t="shared" si="30"/>
        <v>88000</v>
      </c>
      <c r="R96" s="413">
        <f t="shared" si="30"/>
        <v>0</v>
      </c>
      <c r="S96" s="529">
        <f t="shared" si="30"/>
        <v>0</v>
      </c>
      <c r="T96" s="592">
        <f t="shared" si="30"/>
        <v>88000</v>
      </c>
      <c r="U96" s="529">
        <f t="shared" si="30"/>
        <v>-20263</v>
      </c>
      <c r="V96" s="364">
        <f t="shared" si="30"/>
        <v>67737</v>
      </c>
      <c r="W96" s="640">
        <f t="shared" si="30"/>
        <v>67737</v>
      </c>
      <c r="X96" s="529">
        <f t="shared" si="30"/>
        <v>68000</v>
      </c>
      <c r="Y96" s="529">
        <f t="shared" si="30"/>
        <v>68000</v>
      </c>
      <c r="Z96" s="254"/>
      <c r="AA96" s="254"/>
      <c r="AB96" s="254"/>
      <c r="AC96" s="254"/>
      <c r="AD96" s="254"/>
      <c r="AE96" s="254"/>
      <c r="AF96" s="254"/>
      <c r="AG96" s="254"/>
      <c r="AH96" s="254"/>
      <c r="AI96" s="254"/>
      <c r="AJ96" s="254"/>
      <c r="AK96" s="254"/>
      <c r="AL96" s="254"/>
      <c r="AM96" s="254"/>
      <c r="AN96" s="254"/>
      <c r="AO96" s="254"/>
      <c r="AP96" s="254"/>
      <c r="AQ96" s="254"/>
      <c r="AR96" s="254"/>
      <c r="AS96" s="254"/>
      <c r="AT96" s="254"/>
      <c r="AU96" s="254"/>
      <c r="AV96" s="254"/>
      <c r="AW96" s="254"/>
    </row>
    <row r="97" spans="1:49" s="66" customFormat="1" ht="12.75">
      <c r="A97" s="286"/>
      <c r="B97" s="286"/>
      <c r="C97" s="286"/>
      <c r="D97" s="286"/>
      <c r="E97" s="286"/>
      <c r="F97" s="286"/>
      <c r="G97" s="286"/>
      <c r="H97" s="286"/>
      <c r="I97" s="286"/>
      <c r="J97" s="286"/>
      <c r="K97" s="462"/>
      <c r="L97" s="826" t="s">
        <v>231</v>
      </c>
      <c r="M97" s="827"/>
      <c r="N97" s="530">
        <f aca="true" t="shared" si="31" ref="N97:Y97">N96+N81+N56</f>
        <v>747000</v>
      </c>
      <c r="O97" s="530">
        <f>O96+O81+O56</f>
        <v>505852</v>
      </c>
      <c r="P97" s="530">
        <f t="shared" si="31"/>
        <v>507085</v>
      </c>
      <c r="Q97" s="530">
        <f t="shared" si="31"/>
        <v>680645</v>
      </c>
      <c r="R97" s="249">
        <f t="shared" si="31"/>
        <v>0</v>
      </c>
      <c r="S97" s="530">
        <f t="shared" si="31"/>
        <v>17934</v>
      </c>
      <c r="T97" s="594">
        <f t="shared" si="31"/>
        <v>698579</v>
      </c>
      <c r="U97" s="530">
        <f>U96+U81+U56</f>
        <v>-351748</v>
      </c>
      <c r="V97" s="342">
        <f t="shared" si="31"/>
        <v>304208</v>
      </c>
      <c r="W97" s="651">
        <f t="shared" si="31"/>
        <v>346831</v>
      </c>
      <c r="X97" s="533">
        <f t="shared" si="31"/>
        <v>459000</v>
      </c>
      <c r="Y97" s="533">
        <f t="shared" si="31"/>
        <v>459000</v>
      </c>
      <c r="Z97" s="254"/>
      <c r="AA97" s="254"/>
      <c r="AB97" s="254"/>
      <c r="AC97" s="254"/>
      <c r="AD97" s="254"/>
      <c r="AE97" s="254"/>
      <c r="AF97" s="254"/>
      <c r="AG97" s="254"/>
      <c r="AH97" s="254"/>
      <c r="AI97" s="254"/>
      <c r="AJ97" s="254"/>
      <c r="AK97" s="254"/>
      <c r="AL97" s="254"/>
      <c r="AM97" s="254"/>
      <c r="AN97" s="254"/>
      <c r="AO97" s="254"/>
      <c r="AP97" s="254"/>
      <c r="AQ97" s="254"/>
      <c r="AR97" s="254"/>
      <c r="AS97" s="254"/>
      <c r="AT97" s="254"/>
      <c r="AU97" s="254"/>
      <c r="AV97" s="254"/>
      <c r="AW97" s="254"/>
    </row>
    <row r="98" spans="1:25" ht="12.7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9"/>
      <c r="L98" s="21"/>
      <c r="M98" s="19"/>
      <c r="N98" s="27"/>
      <c r="O98" s="27"/>
      <c r="P98" s="27"/>
      <c r="Q98" s="27"/>
      <c r="R98" s="146"/>
      <c r="S98" s="27"/>
      <c r="T98" s="580"/>
      <c r="U98" s="27"/>
      <c r="V98" s="333"/>
      <c r="W98" s="644"/>
      <c r="X98" s="27"/>
      <c r="Y98" s="27"/>
    </row>
    <row r="99" spans="1:49" s="66" customFormat="1" ht="12.75">
      <c r="A99" s="286"/>
      <c r="B99" s="286"/>
      <c r="C99" s="286"/>
      <c r="D99" s="286"/>
      <c r="E99" s="286"/>
      <c r="F99" s="286"/>
      <c r="G99" s="286"/>
      <c r="H99" s="286"/>
      <c r="I99" s="286"/>
      <c r="J99" s="286"/>
      <c r="K99" s="380" t="s">
        <v>235</v>
      </c>
      <c r="L99" s="823" t="s">
        <v>181</v>
      </c>
      <c r="M99" s="823"/>
      <c r="N99" s="379"/>
      <c r="O99" s="379"/>
      <c r="P99" s="379"/>
      <c r="Q99" s="379"/>
      <c r="R99" s="380"/>
      <c r="S99" s="379"/>
      <c r="T99" s="570"/>
      <c r="U99" s="379"/>
      <c r="V99" s="381"/>
      <c r="W99" s="630"/>
      <c r="X99" s="379"/>
      <c r="Y99" s="379"/>
      <c r="Z99" s="254"/>
      <c r="AA99" s="254"/>
      <c r="AB99" s="254"/>
      <c r="AC99" s="254"/>
      <c r="AD99" s="254"/>
      <c r="AE99" s="254"/>
      <c r="AF99" s="254"/>
      <c r="AG99" s="254"/>
      <c r="AH99" s="254"/>
      <c r="AI99" s="254"/>
      <c r="AJ99" s="254"/>
      <c r="AK99" s="254"/>
      <c r="AL99" s="254"/>
      <c r="AM99" s="254"/>
      <c r="AN99" s="254"/>
      <c r="AO99" s="254"/>
      <c r="AP99" s="254"/>
      <c r="AQ99" s="254"/>
      <c r="AR99" s="254"/>
      <c r="AS99" s="254"/>
      <c r="AT99" s="254"/>
      <c r="AU99" s="254"/>
      <c r="AV99" s="254"/>
      <c r="AW99" s="254"/>
    </row>
    <row r="100" spans="1:49" s="66" customFormat="1" ht="12.75">
      <c r="A100" s="286"/>
      <c r="B100" s="286"/>
      <c r="C100" s="286"/>
      <c r="D100" s="286"/>
      <c r="E100" s="286"/>
      <c r="F100" s="286"/>
      <c r="G100" s="286"/>
      <c r="H100" s="286"/>
      <c r="I100" s="286"/>
      <c r="J100" s="286"/>
      <c r="K100" s="430" t="s">
        <v>178</v>
      </c>
      <c r="L100" s="430" t="s">
        <v>181</v>
      </c>
      <c r="M100" s="429"/>
      <c r="N100" s="428"/>
      <c r="O100" s="428"/>
      <c r="P100" s="428"/>
      <c r="Q100" s="428"/>
      <c r="R100" s="430"/>
      <c r="S100" s="428"/>
      <c r="T100" s="571"/>
      <c r="U100" s="428"/>
      <c r="V100" s="431"/>
      <c r="W100" s="631"/>
      <c r="X100" s="428"/>
      <c r="Y100" s="428"/>
      <c r="Z100" s="254"/>
      <c r="AA100" s="254"/>
      <c r="AB100" s="254"/>
      <c r="AC100" s="254"/>
      <c r="AD100" s="254"/>
      <c r="AE100" s="254"/>
      <c r="AF100" s="254"/>
      <c r="AG100" s="254"/>
      <c r="AH100" s="254"/>
      <c r="AI100" s="254"/>
      <c r="AJ100" s="254"/>
      <c r="AK100" s="254"/>
      <c r="AL100" s="254"/>
      <c r="AM100" s="254"/>
      <c r="AN100" s="254"/>
      <c r="AO100" s="254"/>
      <c r="AP100" s="254"/>
      <c r="AQ100" s="254"/>
      <c r="AR100" s="254"/>
      <c r="AS100" s="254"/>
      <c r="AT100" s="254"/>
      <c r="AU100" s="254"/>
      <c r="AV100" s="254"/>
      <c r="AW100" s="254"/>
    </row>
    <row r="101" spans="1:49" s="66" customFormat="1" ht="12.75">
      <c r="A101" s="286" t="s">
        <v>237</v>
      </c>
      <c r="B101" s="299"/>
      <c r="C101" s="299"/>
      <c r="D101" s="299"/>
      <c r="E101" s="299"/>
      <c r="F101" s="299"/>
      <c r="G101" s="299"/>
      <c r="H101" s="299"/>
      <c r="I101" s="299"/>
      <c r="J101" s="299"/>
      <c r="K101" s="465" t="s">
        <v>243</v>
      </c>
      <c r="L101" s="801" t="s">
        <v>380</v>
      </c>
      <c r="M101" s="801"/>
      <c r="N101" s="531"/>
      <c r="O101" s="531"/>
      <c r="P101" s="531"/>
      <c r="Q101" s="531"/>
      <c r="R101" s="410"/>
      <c r="S101" s="531"/>
      <c r="T101" s="595"/>
      <c r="U101" s="531"/>
      <c r="V101" s="409"/>
      <c r="W101" s="556"/>
      <c r="X101" s="531"/>
      <c r="Y101" s="531"/>
      <c r="Z101" s="254"/>
      <c r="AA101" s="254"/>
      <c r="AB101" s="254"/>
      <c r="AC101" s="254"/>
      <c r="AD101" s="254"/>
      <c r="AE101" s="254"/>
      <c r="AF101" s="254"/>
      <c r="AG101" s="254"/>
      <c r="AH101" s="254"/>
      <c r="AI101" s="254"/>
      <c r="AJ101" s="254"/>
      <c r="AK101" s="254"/>
      <c r="AL101" s="254"/>
      <c r="AM101" s="254"/>
      <c r="AN101" s="254"/>
      <c r="AO101" s="254"/>
      <c r="AP101" s="254"/>
      <c r="AQ101" s="254"/>
      <c r="AR101" s="254"/>
      <c r="AS101" s="254"/>
      <c r="AT101" s="254"/>
      <c r="AU101" s="254"/>
      <c r="AV101" s="254"/>
      <c r="AW101" s="254"/>
    </row>
    <row r="102" spans="1:49" s="66" customFormat="1" ht="12.75">
      <c r="A102" s="286" t="s">
        <v>135</v>
      </c>
      <c r="B102" s="299"/>
      <c r="C102" s="299"/>
      <c r="D102" s="299"/>
      <c r="E102" s="299"/>
      <c r="F102" s="299"/>
      <c r="G102" s="299"/>
      <c r="H102" s="299"/>
      <c r="I102" s="299"/>
      <c r="J102" s="299"/>
      <c r="K102" s="456" t="s">
        <v>25</v>
      </c>
      <c r="L102" s="466" t="s">
        <v>181</v>
      </c>
      <c r="M102" s="456"/>
      <c r="N102" s="528"/>
      <c r="O102" s="528"/>
      <c r="P102" s="528"/>
      <c r="Q102" s="528"/>
      <c r="R102" s="397"/>
      <c r="S102" s="528"/>
      <c r="T102" s="591"/>
      <c r="U102" s="528"/>
      <c r="V102" s="398"/>
      <c r="W102" s="557"/>
      <c r="X102" s="528"/>
      <c r="Y102" s="528"/>
      <c r="Z102" s="254"/>
      <c r="AA102" s="254"/>
      <c r="AB102" s="254"/>
      <c r="AC102" s="254"/>
      <c r="AD102" s="254"/>
      <c r="AE102" s="254"/>
      <c r="AF102" s="254"/>
      <c r="AG102" s="254"/>
      <c r="AH102" s="254"/>
      <c r="AI102" s="254"/>
      <c r="AJ102" s="254"/>
      <c r="AK102" s="254"/>
      <c r="AL102" s="254"/>
      <c r="AM102" s="254"/>
      <c r="AN102" s="254"/>
      <c r="AO102" s="254"/>
      <c r="AP102" s="254"/>
      <c r="AQ102" s="254"/>
      <c r="AR102" s="254"/>
      <c r="AS102" s="254"/>
      <c r="AT102" s="254"/>
      <c r="AU102" s="254"/>
      <c r="AV102" s="254"/>
      <c r="AW102" s="254"/>
    </row>
    <row r="103" spans="1:25" s="164" customFormat="1" ht="12.75">
      <c r="A103" s="175" t="s">
        <v>238</v>
      </c>
      <c r="B103" s="175">
        <v>1</v>
      </c>
      <c r="C103" s="175"/>
      <c r="D103" s="175"/>
      <c r="E103" s="175"/>
      <c r="F103" s="175"/>
      <c r="G103" s="175"/>
      <c r="H103" s="175"/>
      <c r="I103" s="175"/>
      <c r="J103" s="175">
        <v>111</v>
      </c>
      <c r="K103" s="172">
        <v>3</v>
      </c>
      <c r="L103" s="172" t="s">
        <v>0</v>
      </c>
      <c r="M103" s="172"/>
      <c r="N103" s="135">
        <f aca="true" t="shared" si="32" ref="N103:S103">N104+N113+N119</f>
        <v>542900</v>
      </c>
      <c r="O103" s="135">
        <f t="shared" si="32"/>
        <v>570950</v>
      </c>
      <c r="P103" s="135">
        <f t="shared" si="32"/>
        <v>546467</v>
      </c>
      <c r="Q103" s="135">
        <f t="shared" si="32"/>
        <v>570900</v>
      </c>
      <c r="R103" s="127">
        <f t="shared" si="32"/>
        <v>0</v>
      </c>
      <c r="S103" s="135">
        <f t="shared" si="32"/>
        <v>0</v>
      </c>
      <c r="T103" s="575">
        <f>T104+T113</f>
        <v>570900</v>
      </c>
      <c r="U103" s="135">
        <f aca="true" t="shared" si="33" ref="U103:U117">W103-T103</f>
        <v>24463</v>
      </c>
      <c r="V103" s="329">
        <f>V104+V113</f>
        <v>551681</v>
      </c>
      <c r="W103" s="633">
        <f>W104+W113</f>
        <v>595363</v>
      </c>
      <c r="X103" s="135">
        <f>X104+X113</f>
        <v>577000</v>
      </c>
      <c r="Y103" s="135">
        <f>Y104+Y113</f>
        <v>577000</v>
      </c>
    </row>
    <row r="104" spans="1:25" s="164" customFormat="1" ht="12.75">
      <c r="A104" s="175" t="s">
        <v>238</v>
      </c>
      <c r="B104" s="175">
        <v>1</v>
      </c>
      <c r="C104" s="175"/>
      <c r="D104" s="175"/>
      <c r="E104" s="175"/>
      <c r="F104" s="175"/>
      <c r="G104" s="175"/>
      <c r="H104" s="175"/>
      <c r="I104" s="175"/>
      <c r="J104" s="175">
        <v>111</v>
      </c>
      <c r="K104" s="177">
        <v>31</v>
      </c>
      <c r="L104" s="177" t="s">
        <v>195</v>
      </c>
      <c r="M104" s="177"/>
      <c r="N104" s="135">
        <f aca="true" t="shared" si="34" ref="N104:Y104">N105+N108+N110</f>
        <v>483800</v>
      </c>
      <c r="O104" s="135">
        <f>O105+O108+O110</f>
        <v>486200</v>
      </c>
      <c r="P104" s="135">
        <f t="shared" si="34"/>
        <v>462679</v>
      </c>
      <c r="Q104" s="135">
        <f t="shared" si="34"/>
        <v>493800</v>
      </c>
      <c r="R104" s="127">
        <f t="shared" si="34"/>
        <v>0</v>
      </c>
      <c r="S104" s="135">
        <f t="shared" si="34"/>
        <v>0</v>
      </c>
      <c r="T104" s="575">
        <f t="shared" si="34"/>
        <v>493800</v>
      </c>
      <c r="U104" s="135">
        <f t="shared" si="33"/>
        <v>25142</v>
      </c>
      <c r="V104" s="329">
        <f t="shared" si="34"/>
        <v>478260</v>
      </c>
      <c r="W104" s="633">
        <f>W105+W108+W110</f>
        <v>518942</v>
      </c>
      <c r="X104" s="135">
        <f t="shared" si="34"/>
        <v>507800</v>
      </c>
      <c r="Y104" s="135">
        <f t="shared" si="34"/>
        <v>507800</v>
      </c>
    </row>
    <row r="105" spans="1:25" s="164" customFormat="1" ht="12.75">
      <c r="A105" s="175" t="s">
        <v>238</v>
      </c>
      <c r="B105" s="175">
        <v>1</v>
      </c>
      <c r="C105" s="175"/>
      <c r="D105" s="175"/>
      <c r="E105" s="175"/>
      <c r="F105" s="175"/>
      <c r="G105" s="175"/>
      <c r="H105" s="175"/>
      <c r="I105" s="175"/>
      <c r="J105" s="175">
        <v>111</v>
      </c>
      <c r="K105" s="172">
        <v>311</v>
      </c>
      <c r="L105" s="758" t="s">
        <v>197</v>
      </c>
      <c r="M105" s="759"/>
      <c r="N105" s="135">
        <f aca="true" t="shared" si="35" ref="N105:Y105">N106+N107</f>
        <v>410000</v>
      </c>
      <c r="O105" s="135">
        <f>O106+O107</f>
        <v>414000</v>
      </c>
      <c r="P105" s="135">
        <f t="shared" si="35"/>
        <v>394777</v>
      </c>
      <c r="Q105" s="135">
        <f t="shared" si="35"/>
        <v>420000</v>
      </c>
      <c r="R105" s="127">
        <f t="shared" si="35"/>
        <v>0</v>
      </c>
      <c r="S105" s="135">
        <f t="shared" si="35"/>
        <v>0</v>
      </c>
      <c r="T105" s="575">
        <f t="shared" si="35"/>
        <v>420000</v>
      </c>
      <c r="U105" s="135">
        <f t="shared" si="33"/>
        <v>26447</v>
      </c>
      <c r="V105" s="329">
        <f t="shared" si="35"/>
        <v>411736</v>
      </c>
      <c r="W105" s="633">
        <f>W106</f>
        <v>446447</v>
      </c>
      <c r="X105" s="135">
        <f t="shared" si="35"/>
        <v>430000</v>
      </c>
      <c r="Y105" s="135">
        <f t="shared" si="35"/>
        <v>430000</v>
      </c>
    </row>
    <row r="106" spans="1:25" s="164" customFormat="1" ht="12.75">
      <c r="A106" s="175" t="s">
        <v>238</v>
      </c>
      <c r="B106" s="175">
        <v>1</v>
      </c>
      <c r="C106" s="175"/>
      <c r="D106" s="175"/>
      <c r="E106" s="175"/>
      <c r="F106" s="175"/>
      <c r="G106" s="175"/>
      <c r="H106" s="175"/>
      <c r="I106" s="175"/>
      <c r="J106" s="175">
        <v>111</v>
      </c>
      <c r="K106" s="177">
        <v>3111</v>
      </c>
      <c r="L106" s="755" t="s">
        <v>196</v>
      </c>
      <c r="M106" s="756"/>
      <c r="N106" s="135">
        <v>410000</v>
      </c>
      <c r="O106" s="135">
        <v>414000</v>
      </c>
      <c r="P106" s="135">
        <v>394777</v>
      </c>
      <c r="Q106" s="135">
        <v>420000</v>
      </c>
      <c r="R106" s="127">
        <v>0</v>
      </c>
      <c r="S106" s="135">
        <v>0</v>
      </c>
      <c r="T106" s="575">
        <v>420000</v>
      </c>
      <c r="U106" s="135">
        <f t="shared" si="33"/>
        <v>26447</v>
      </c>
      <c r="V106" s="329">
        <v>411736</v>
      </c>
      <c r="W106" s="633">
        <v>446447</v>
      </c>
      <c r="X106" s="135">
        <v>430000</v>
      </c>
      <c r="Y106" s="135">
        <v>430000</v>
      </c>
    </row>
    <row r="107" spans="1:25" s="164" customFormat="1" ht="12.75" hidden="1">
      <c r="A107" s="175"/>
      <c r="B107" s="175"/>
      <c r="C107" s="175"/>
      <c r="D107" s="175"/>
      <c r="E107" s="175"/>
      <c r="F107" s="175"/>
      <c r="G107" s="175"/>
      <c r="H107" s="175"/>
      <c r="I107" s="175"/>
      <c r="J107" s="175"/>
      <c r="K107" s="177">
        <v>3113</v>
      </c>
      <c r="L107" s="180" t="s">
        <v>148</v>
      </c>
      <c r="M107" s="181"/>
      <c r="N107" s="135">
        <v>0</v>
      </c>
      <c r="O107" s="135"/>
      <c r="P107" s="135"/>
      <c r="Q107" s="135">
        <v>0</v>
      </c>
      <c r="R107" s="127"/>
      <c r="S107" s="135"/>
      <c r="T107" s="575">
        <v>0</v>
      </c>
      <c r="U107" s="135">
        <f t="shared" si="33"/>
        <v>0</v>
      </c>
      <c r="V107" s="329"/>
      <c r="W107" s="633"/>
      <c r="X107" s="135">
        <v>0</v>
      </c>
      <c r="Y107" s="135">
        <v>0</v>
      </c>
    </row>
    <row r="108" spans="1:25" s="164" customFormat="1" ht="12.75">
      <c r="A108" s="175" t="s">
        <v>238</v>
      </c>
      <c r="B108" s="175">
        <v>1</v>
      </c>
      <c r="C108" s="175"/>
      <c r="D108" s="175"/>
      <c r="E108" s="175"/>
      <c r="F108" s="175"/>
      <c r="G108" s="175"/>
      <c r="H108" s="175"/>
      <c r="I108" s="175"/>
      <c r="J108" s="175">
        <v>111</v>
      </c>
      <c r="K108" s="172">
        <v>312</v>
      </c>
      <c r="L108" s="173" t="s">
        <v>3</v>
      </c>
      <c r="M108" s="174"/>
      <c r="N108" s="135">
        <f aca="true" t="shared" si="36" ref="N108:Y108">N109</f>
        <v>0</v>
      </c>
      <c r="O108" s="135">
        <v>0</v>
      </c>
      <c r="P108" s="135">
        <v>0</v>
      </c>
      <c r="Q108" s="135">
        <f t="shared" si="36"/>
        <v>0</v>
      </c>
      <c r="R108" s="127">
        <f t="shared" si="36"/>
        <v>0</v>
      </c>
      <c r="S108" s="135">
        <f t="shared" si="36"/>
        <v>0</v>
      </c>
      <c r="T108" s="575">
        <f t="shared" si="36"/>
        <v>0</v>
      </c>
      <c r="U108" s="135">
        <f t="shared" si="33"/>
        <v>0</v>
      </c>
      <c r="V108" s="329">
        <f t="shared" si="36"/>
        <v>0</v>
      </c>
      <c r="W108" s="633">
        <f t="shared" si="36"/>
        <v>0</v>
      </c>
      <c r="X108" s="135">
        <f t="shared" si="36"/>
        <v>2000</v>
      </c>
      <c r="Y108" s="135">
        <f t="shared" si="36"/>
        <v>2000</v>
      </c>
    </row>
    <row r="109" spans="1:25" s="164" customFormat="1" ht="12.75">
      <c r="A109" s="175" t="s">
        <v>238</v>
      </c>
      <c r="B109" s="175">
        <v>1</v>
      </c>
      <c r="C109" s="175"/>
      <c r="D109" s="175"/>
      <c r="E109" s="175"/>
      <c r="F109" s="175"/>
      <c r="G109" s="175"/>
      <c r="H109" s="175"/>
      <c r="I109" s="175"/>
      <c r="J109" s="175">
        <v>111</v>
      </c>
      <c r="K109" s="177">
        <v>3121</v>
      </c>
      <c r="L109" s="180" t="s">
        <v>3</v>
      </c>
      <c r="M109" s="181"/>
      <c r="N109" s="135">
        <v>0</v>
      </c>
      <c r="O109" s="135">
        <v>0</v>
      </c>
      <c r="P109" s="135">
        <v>0</v>
      </c>
      <c r="Q109" s="135">
        <v>0</v>
      </c>
      <c r="R109" s="127">
        <v>0</v>
      </c>
      <c r="S109" s="135">
        <v>0</v>
      </c>
      <c r="T109" s="575">
        <v>0</v>
      </c>
      <c r="U109" s="135">
        <f t="shared" si="33"/>
        <v>0</v>
      </c>
      <c r="V109" s="329">
        <v>0</v>
      </c>
      <c r="W109" s="633">
        <v>0</v>
      </c>
      <c r="X109" s="135">
        <v>2000</v>
      </c>
      <c r="Y109" s="135">
        <v>2000</v>
      </c>
    </row>
    <row r="110" spans="1:25" s="164" customFormat="1" ht="12.75">
      <c r="A110" s="175" t="s">
        <v>238</v>
      </c>
      <c r="B110" s="175">
        <v>1</v>
      </c>
      <c r="C110" s="175"/>
      <c r="D110" s="175"/>
      <c r="E110" s="175"/>
      <c r="F110" s="175"/>
      <c r="G110" s="175"/>
      <c r="H110" s="175"/>
      <c r="I110" s="175"/>
      <c r="J110" s="175">
        <v>111</v>
      </c>
      <c r="K110" s="172">
        <v>313</v>
      </c>
      <c r="L110" s="173" t="s">
        <v>4</v>
      </c>
      <c r="M110" s="174"/>
      <c r="N110" s="135">
        <f aca="true" t="shared" si="37" ref="N110:Y110">N111+N112</f>
        <v>73800</v>
      </c>
      <c r="O110" s="135">
        <f t="shared" si="37"/>
        <v>72200</v>
      </c>
      <c r="P110" s="135">
        <f t="shared" si="37"/>
        <v>67902</v>
      </c>
      <c r="Q110" s="135">
        <f t="shared" si="37"/>
        <v>73800</v>
      </c>
      <c r="R110" s="127">
        <f t="shared" si="37"/>
        <v>0</v>
      </c>
      <c r="S110" s="135">
        <f t="shared" si="37"/>
        <v>0</v>
      </c>
      <c r="T110" s="575">
        <f t="shared" si="37"/>
        <v>73800</v>
      </c>
      <c r="U110" s="135">
        <f t="shared" si="33"/>
        <v>-1305</v>
      </c>
      <c r="V110" s="329">
        <f t="shared" si="37"/>
        <v>66524</v>
      </c>
      <c r="W110" s="633">
        <f>W111+W112</f>
        <v>72495</v>
      </c>
      <c r="X110" s="135">
        <f t="shared" si="37"/>
        <v>75800</v>
      </c>
      <c r="Y110" s="135">
        <f t="shared" si="37"/>
        <v>75800</v>
      </c>
    </row>
    <row r="111" spans="1:25" s="164" customFormat="1" ht="12.75">
      <c r="A111" s="175" t="s">
        <v>238</v>
      </c>
      <c r="B111" s="175">
        <v>1</v>
      </c>
      <c r="C111" s="175"/>
      <c r="D111" s="175"/>
      <c r="E111" s="175"/>
      <c r="F111" s="175"/>
      <c r="G111" s="175"/>
      <c r="H111" s="175"/>
      <c r="I111" s="175"/>
      <c r="J111" s="175">
        <v>111</v>
      </c>
      <c r="K111" s="177">
        <v>3132</v>
      </c>
      <c r="L111" s="180" t="s">
        <v>198</v>
      </c>
      <c r="M111" s="181"/>
      <c r="N111" s="135">
        <v>66000</v>
      </c>
      <c r="O111" s="135">
        <v>65000</v>
      </c>
      <c r="P111" s="135">
        <v>61191</v>
      </c>
      <c r="Q111" s="135">
        <v>66000</v>
      </c>
      <c r="R111" s="127">
        <v>0</v>
      </c>
      <c r="S111" s="135">
        <v>0</v>
      </c>
      <c r="T111" s="575">
        <v>66000</v>
      </c>
      <c r="U111" s="135">
        <f t="shared" si="33"/>
        <v>-533</v>
      </c>
      <c r="V111" s="329">
        <v>60086</v>
      </c>
      <c r="W111" s="633">
        <v>65467</v>
      </c>
      <c r="X111" s="135">
        <v>68000</v>
      </c>
      <c r="Y111" s="135">
        <v>68000</v>
      </c>
    </row>
    <row r="112" spans="1:25" s="164" customFormat="1" ht="12.75">
      <c r="A112" s="175" t="s">
        <v>238</v>
      </c>
      <c r="B112" s="175">
        <v>1</v>
      </c>
      <c r="C112" s="175"/>
      <c r="D112" s="175"/>
      <c r="E112" s="175"/>
      <c r="F112" s="175"/>
      <c r="G112" s="175"/>
      <c r="H112" s="175"/>
      <c r="I112" s="175"/>
      <c r="J112" s="175">
        <v>111</v>
      </c>
      <c r="K112" s="177">
        <v>3133</v>
      </c>
      <c r="L112" s="755" t="s">
        <v>200</v>
      </c>
      <c r="M112" s="756"/>
      <c r="N112" s="135">
        <v>7800</v>
      </c>
      <c r="O112" s="135">
        <v>7200</v>
      </c>
      <c r="P112" s="135">
        <v>6711</v>
      </c>
      <c r="Q112" s="135">
        <v>7800</v>
      </c>
      <c r="R112" s="127">
        <v>0</v>
      </c>
      <c r="S112" s="135">
        <v>0</v>
      </c>
      <c r="T112" s="575">
        <v>7800</v>
      </c>
      <c r="U112" s="135">
        <f t="shared" si="33"/>
        <v>-772</v>
      </c>
      <c r="V112" s="329">
        <v>6438</v>
      </c>
      <c r="W112" s="633">
        <v>7028</v>
      </c>
      <c r="X112" s="135">
        <v>7800</v>
      </c>
      <c r="Y112" s="135">
        <v>7800</v>
      </c>
    </row>
    <row r="113" spans="1:25" s="164" customFormat="1" ht="12.75">
      <c r="A113" s="175" t="s">
        <v>238</v>
      </c>
      <c r="B113" s="175">
        <v>1</v>
      </c>
      <c r="C113" s="175"/>
      <c r="D113" s="175"/>
      <c r="E113" s="175"/>
      <c r="F113" s="175"/>
      <c r="G113" s="175"/>
      <c r="H113" s="175"/>
      <c r="I113" s="175"/>
      <c r="J113" s="175">
        <v>111</v>
      </c>
      <c r="K113" s="177">
        <v>32</v>
      </c>
      <c r="L113" s="180" t="s">
        <v>5</v>
      </c>
      <c r="M113" s="181"/>
      <c r="N113" s="135">
        <f aca="true" t="shared" si="38" ref="N113:Y113">N114+N116</f>
        <v>59100</v>
      </c>
      <c r="O113" s="135">
        <f t="shared" si="38"/>
        <v>84750</v>
      </c>
      <c r="P113" s="135">
        <f t="shared" si="38"/>
        <v>83788</v>
      </c>
      <c r="Q113" s="135">
        <f t="shared" si="38"/>
        <v>77100</v>
      </c>
      <c r="R113" s="127">
        <f t="shared" si="38"/>
        <v>0</v>
      </c>
      <c r="S113" s="135">
        <f t="shared" si="38"/>
        <v>0</v>
      </c>
      <c r="T113" s="575">
        <f t="shared" si="38"/>
        <v>77100</v>
      </c>
      <c r="U113" s="135">
        <f t="shared" si="33"/>
        <v>-679</v>
      </c>
      <c r="V113" s="329">
        <f t="shared" si="38"/>
        <v>73421</v>
      </c>
      <c r="W113" s="633">
        <f>W114+W116</f>
        <v>76421</v>
      </c>
      <c r="X113" s="135">
        <f t="shared" si="38"/>
        <v>69200</v>
      </c>
      <c r="Y113" s="135">
        <f t="shared" si="38"/>
        <v>69200</v>
      </c>
    </row>
    <row r="114" spans="1:25" s="164" customFormat="1" ht="12.75">
      <c r="A114" s="175" t="s">
        <v>238</v>
      </c>
      <c r="B114" s="175">
        <v>1</v>
      </c>
      <c r="C114" s="175"/>
      <c r="D114" s="175"/>
      <c r="E114" s="175"/>
      <c r="F114" s="175"/>
      <c r="G114" s="175"/>
      <c r="H114" s="175"/>
      <c r="I114" s="175"/>
      <c r="J114" s="175">
        <v>111</v>
      </c>
      <c r="K114" s="172">
        <v>321</v>
      </c>
      <c r="L114" s="172" t="s">
        <v>6</v>
      </c>
      <c r="M114" s="172"/>
      <c r="N114" s="135">
        <f aca="true" t="shared" si="39" ref="N114:Y114">N115</f>
        <v>4100</v>
      </c>
      <c r="O114" s="135">
        <f t="shared" si="39"/>
        <v>4750</v>
      </c>
      <c r="P114" s="135">
        <f t="shared" si="39"/>
        <v>4825</v>
      </c>
      <c r="Q114" s="135">
        <f t="shared" si="39"/>
        <v>4100</v>
      </c>
      <c r="R114" s="127">
        <f t="shared" si="39"/>
        <v>0</v>
      </c>
      <c r="S114" s="135">
        <f t="shared" si="39"/>
        <v>0</v>
      </c>
      <c r="T114" s="575">
        <f t="shared" si="39"/>
        <v>4100</v>
      </c>
      <c r="U114" s="135">
        <f t="shared" si="33"/>
        <v>6033</v>
      </c>
      <c r="V114" s="329">
        <f t="shared" si="39"/>
        <v>10133</v>
      </c>
      <c r="W114" s="633">
        <f>W115</f>
        <v>10133</v>
      </c>
      <c r="X114" s="135">
        <f t="shared" si="39"/>
        <v>4200</v>
      </c>
      <c r="Y114" s="135">
        <f t="shared" si="39"/>
        <v>4200</v>
      </c>
    </row>
    <row r="115" spans="1:25" s="164" customFormat="1" ht="12.75">
      <c r="A115" s="175" t="s">
        <v>238</v>
      </c>
      <c r="B115" s="175">
        <v>1</v>
      </c>
      <c r="C115" s="175"/>
      <c r="D115" s="175"/>
      <c r="E115" s="175"/>
      <c r="F115" s="175"/>
      <c r="G115" s="175"/>
      <c r="H115" s="175"/>
      <c r="I115" s="175"/>
      <c r="J115" s="175">
        <v>111</v>
      </c>
      <c r="K115" s="177">
        <v>3212</v>
      </c>
      <c r="L115" s="177" t="s">
        <v>357</v>
      </c>
      <c r="M115" s="177"/>
      <c r="N115" s="135">
        <v>4100</v>
      </c>
      <c r="O115" s="135">
        <v>4750</v>
      </c>
      <c r="P115" s="135">
        <v>4825</v>
      </c>
      <c r="Q115" s="135">
        <v>4100</v>
      </c>
      <c r="R115" s="127">
        <v>0</v>
      </c>
      <c r="S115" s="135">
        <v>0</v>
      </c>
      <c r="T115" s="575">
        <v>4100</v>
      </c>
      <c r="U115" s="135">
        <f t="shared" si="33"/>
        <v>6033</v>
      </c>
      <c r="V115" s="329">
        <v>10133</v>
      </c>
      <c r="W115" s="633">
        <v>10133</v>
      </c>
      <c r="X115" s="135">
        <v>4200</v>
      </c>
      <c r="Y115" s="135">
        <v>4200</v>
      </c>
    </row>
    <row r="116" spans="1:25" s="164" customFormat="1" ht="12.75">
      <c r="A116" s="175" t="s">
        <v>238</v>
      </c>
      <c r="B116" s="175">
        <v>1</v>
      </c>
      <c r="C116" s="175"/>
      <c r="D116" s="175"/>
      <c r="E116" s="175"/>
      <c r="F116" s="175"/>
      <c r="G116" s="175"/>
      <c r="H116" s="175"/>
      <c r="I116" s="175"/>
      <c r="J116" s="175">
        <v>111</v>
      </c>
      <c r="K116" s="172">
        <v>329</v>
      </c>
      <c r="L116" s="758" t="s">
        <v>34</v>
      </c>
      <c r="M116" s="759"/>
      <c r="N116" s="135">
        <f aca="true" t="shared" si="40" ref="N116:Y116">N117+N118</f>
        <v>55000</v>
      </c>
      <c r="O116" s="135">
        <f t="shared" si="40"/>
        <v>80000</v>
      </c>
      <c r="P116" s="135">
        <f t="shared" si="40"/>
        <v>78963</v>
      </c>
      <c r="Q116" s="135">
        <f t="shared" si="40"/>
        <v>73000</v>
      </c>
      <c r="R116" s="127">
        <f t="shared" si="40"/>
        <v>0</v>
      </c>
      <c r="S116" s="135">
        <f t="shared" si="40"/>
        <v>0</v>
      </c>
      <c r="T116" s="575">
        <f t="shared" si="40"/>
        <v>73000</v>
      </c>
      <c r="U116" s="135">
        <f t="shared" si="33"/>
        <v>-6712</v>
      </c>
      <c r="V116" s="329">
        <f t="shared" si="40"/>
        <v>63288</v>
      </c>
      <c r="W116" s="633">
        <f>W117+W118</f>
        <v>66288</v>
      </c>
      <c r="X116" s="135">
        <f t="shared" si="40"/>
        <v>65000</v>
      </c>
      <c r="Y116" s="135">
        <f t="shared" si="40"/>
        <v>65000</v>
      </c>
    </row>
    <row r="117" spans="1:25" s="164" customFormat="1" ht="12.75">
      <c r="A117" s="175" t="s">
        <v>238</v>
      </c>
      <c r="B117" s="175">
        <v>1</v>
      </c>
      <c r="C117" s="175"/>
      <c r="D117" s="175"/>
      <c r="E117" s="175"/>
      <c r="F117" s="175"/>
      <c r="G117" s="175"/>
      <c r="H117" s="175"/>
      <c r="I117" s="175"/>
      <c r="J117" s="175">
        <v>111</v>
      </c>
      <c r="K117" s="177">
        <v>3293</v>
      </c>
      <c r="L117" s="180" t="s">
        <v>75</v>
      </c>
      <c r="M117" s="181"/>
      <c r="N117" s="135">
        <v>52000</v>
      </c>
      <c r="O117" s="135">
        <v>80000</v>
      </c>
      <c r="P117" s="135">
        <v>78963</v>
      </c>
      <c r="Q117" s="135">
        <v>70000</v>
      </c>
      <c r="R117" s="127">
        <v>0</v>
      </c>
      <c r="S117" s="135">
        <v>0</v>
      </c>
      <c r="T117" s="575">
        <v>70000</v>
      </c>
      <c r="U117" s="135">
        <f t="shared" si="33"/>
        <v>-6712</v>
      </c>
      <c r="V117" s="329">
        <v>63288</v>
      </c>
      <c r="W117" s="633">
        <v>63288</v>
      </c>
      <c r="X117" s="135">
        <v>60000</v>
      </c>
      <c r="Y117" s="135">
        <v>60000</v>
      </c>
    </row>
    <row r="118" spans="1:25" s="164" customFormat="1" ht="13.5" thickBot="1">
      <c r="A118" s="175" t="s">
        <v>238</v>
      </c>
      <c r="B118" s="175">
        <v>1</v>
      </c>
      <c r="C118" s="175"/>
      <c r="D118" s="175"/>
      <c r="E118" s="175"/>
      <c r="F118" s="175"/>
      <c r="G118" s="175"/>
      <c r="H118" s="175"/>
      <c r="I118" s="175"/>
      <c r="J118" s="175">
        <v>111</v>
      </c>
      <c r="K118" s="177">
        <v>3299</v>
      </c>
      <c r="L118" s="177" t="s">
        <v>201</v>
      </c>
      <c r="M118" s="177"/>
      <c r="N118" s="135">
        <v>3000</v>
      </c>
      <c r="O118" s="135">
        <v>0</v>
      </c>
      <c r="P118" s="135">
        <v>0</v>
      </c>
      <c r="Q118" s="135">
        <v>3000</v>
      </c>
      <c r="R118" s="127">
        <v>0</v>
      </c>
      <c r="S118" s="135">
        <v>0</v>
      </c>
      <c r="T118" s="575">
        <v>3000</v>
      </c>
      <c r="U118" s="135">
        <f>W118-T118</f>
        <v>0</v>
      </c>
      <c r="V118" s="329">
        <v>0</v>
      </c>
      <c r="W118" s="633">
        <v>3000</v>
      </c>
      <c r="X118" s="135">
        <v>5000</v>
      </c>
      <c r="Y118" s="135">
        <v>5000</v>
      </c>
    </row>
    <row r="119" spans="1:25" ht="13.5" hidden="1" thickBot="1">
      <c r="A119" s="175" t="s">
        <v>238</v>
      </c>
      <c r="B119" s="175">
        <v>1</v>
      </c>
      <c r="C119" s="175"/>
      <c r="D119" s="175">
        <v>3</v>
      </c>
      <c r="E119" s="175"/>
      <c r="F119" s="175">
        <v>5</v>
      </c>
      <c r="G119" s="175"/>
      <c r="H119" s="175"/>
      <c r="I119" s="175"/>
      <c r="J119" s="175">
        <v>111</v>
      </c>
      <c r="K119" s="15">
        <v>38</v>
      </c>
      <c r="L119" s="16" t="s">
        <v>173</v>
      </c>
      <c r="M119" s="29"/>
      <c r="N119" s="183">
        <f>N120</f>
        <v>0</v>
      </c>
      <c r="O119" s="183"/>
      <c r="P119" s="183"/>
      <c r="Q119" s="183">
        <f>Q120</f>
        <v>0</v>
      </c>
      <c r="R119" s="144"/>
      <c r="S119" s="183"/>
      <c r="T119" s="596">
        <f>T120</f>
        <v>0</v>
      </c>
      <c r="U119" s="183"/>
      <c r="V119" s="343"/>
      <c r="W119" s="641"/>
      <c r="X119" s="183">
        <f>X120</f>
        <v>0</v>
      </c>
      <c r="Y119" s="183">
        <f>Y120</f>
        <v>0</v>
      </c>
    </row>
    <row r="120" spans="1:25" ht="13.5" hidden="1" thickBot="1">
      <c r="A120" s="175" t="s">
        <v>238</v>
      </c>
      <c r="B120" s="175">
        <v>1</v>
      </c>
      <c r="C120" s="175"/>
      <c r="D120" s="175">
        <v>3</v>
      </c>
      <c r="E120" s="175"/>
      <c r="F120" s="175">
        <v>5</v>
      </c>
      <c r="G120" s="175"/>
      <c r="H120" s="175"/>
      <c r="I120" s="175"/>
      <c r="J120" s="175">
        <v>111</v>
      </c>
      <c r="K120" s="63">
        <v>381</v>
      </c>
      <c r="L120" s="758" t="s">
        <v>173</v>
      </c>
      <c r="M120" s="759"/>
      <c r="N120" s="183"/>
      <c r="O120" s="183"/>
      <c r="P120" s="183"/>
      <c r="Q120" s="183"/>
      <c r="R120" s="144"/>
      <c r="S120" s="183"/>
      <c r="T120" s="596"/>
      <c r="U120" s="183"/>
      <c r="V120" s="343"/>
      <c r="W120" s="641"/>
      <c r="X120" s="183"/>
      <c r="Y120" s="183"/>
    </row>
    <row r="121" spans="1:25" ht="13.5" hidden="1" thickBot="1">
      <c r="A121" s="175" t="s">
        <v>238</v>
      </c>
      <c r="B121" s="175">
        <v>1</v>
      </c>
      <c r="C121" s="175"/>
      <c r="D121" s="175">
        <v>3</v>
      </c>
      <c r="E121" s="175"/>
      <c r="F121" s="175">
        <v>5</v>
      </c>
      <c r="G121" s="175"/>
      <c r="H121" s="175"/>
      <c r="I121" s="175"/>
      <c r="J121" s="175">
        <v>111</v>
      </c>
      <c r="K121" s="15">
        <v>3811</v>
      </c>
      <c r="L121" s="16" t="s">
        <v>97</v>
      </c>
      <c r="M121" s="29"/>
      <c r="N121" s="183"/>
      <c r="O121" s="183"/>
      <c r="P121" s="183"/>
      <c r="Q121" s="183"/>
      <c r="R121" s="144"/>
      <c r="S121" s="183"/>
      <c r="T121" s="596"/>
      <c r="U121" s="183"/>
      <c r="V121" s="343"/>
      <c r="W121" s="641"/>
      <c r="X121" s="183"/>
      <c r="Y121" s="183"/>
    </row>
    <row r="122" spans="1:49" s="451" customFormat="1" ht="12.75">
      <c r="A122" s="286"/>
      <c r="B122" s="286"/>
      <c r="C122" s="286"/>
      <c r="D122" s="286"/>
      <c r="E122" s="286"/>
      <c r="F122" s="286"/>
      <c r="G122" s="286"/>
      <c r="H122" s="286"/>
      <c r="I122" s="286"/>
      <c r="J122" s="286"/>
      <c r="K122" s="467"/>
      <c r="L122" s="468" t="s">
        <v>122</v>
      </c>
      <c r="M122" s="467"/>
      <c r="N122" s="532">
        <f aca="true" t="shared" si="41" ref="N122:Y122">N103</f>
        <v>542900</v>
      </c>
      <c r="O122" s="532">
        <f t="shared" si="41"/>
        <v>570950</v>
      </c>
      <c r="P122" s="532">
        <f t="shared" si="41"/>
        <v>546467</v>
      </c>
      <c r="Q122" s="532">
        <f t="shared" si="41"/>
        <v>570900</v>
      </c>
      <c r="R122" s="400">
        <f t="shared" si="41"/>
        <v>0</v>
      </c>
      <c r="S122" s="532">
        <f t="shared" si="41"/>
        <v>0</v>
      </c>
      <c r="T122" s="597">
        <f t="shared" si="41"/>
        <v>570900</v>
      </c>
      <c r="U122" s="532">
        <f t="shared" si="41"/>
        <v>24463</v>
      </c>
      <c r="V122" s="401">
        <f t="shared" si="41"/>
        <v>551681</v>
      </c>
      <c r="W122" s="652">
        <f>W103</f>
        <v>595363</v>
      </c>
      <c r="X122" s="532">
        <f t="shared" si="41"/>
        <v>577000</v>
      </c>
      <c r="Y122" s="532">
        <f t="shared" si="41"/>
        <v>577000</v>
      </c>
      <c r="Z122" s="254"/>
      <c r="AA122" s="254"/>
      <c r="AB122" s="254"/>
      <c r="AC122" s="254"/>
      <c r="AD122" s="254"/>
      <c r="AE122" s="254"/>
      <c r="AF122" s="254"/>
      <c r="AG122" s="254"/>
      <c r="AH122" s="254"/>
      <c r="AI122" s="254"/>
      <c r="AJ122" s="254"/>
      <c r="AK122" s="254"/>
      <c r="AL122" s="254"/>
      <c r="AM122" s="254"/>
      <c r="AN122" s="254"/>
      <c r="AO122" s="254"/>
      <c r="AP122" s="254"/>
      <c r="AQ122" s="254"/>
      <c r="AR122" s="254"/>
      <c r="AS122" s="254"/>
      <c r="AT122" s="254"/>
      <c r="AU122" s="254"/>
      <c r="AV122" s="254"/>
      <c r="AW122" s="254"/>
    </row>
    <row r="123" spans="1:49" s="66" customFormat="1" ht="12.75">
      <c r="A123" s="299"/>
      <c r="B123" s="299"/>
      <c r="C123" s="299"/>
      <c r="D123" s="299"/>
      <c r="E123" s="299"/>
      <c r="F123" s="299"/>
      <c r="G123" s="299"/>
      <c r="H123" s="299"/>
      <c r="I123" s="299"/>
      <c r="J123" s="299"/>
      <c r="K123" s="461"/>
      <c r="L123" s="808" t="s">
        <v>241</v>
      </c>
      <c r="M123" s="809"/>
      <c r="N123" s="529">
        <f aca="true" t="shared" si="42" ref="N123:S124">N122</f>
        <v>542900</v>
      </c>
      <c r="O123" s="529">
        <f>O122</f>
        <v>570950</v>
      </c>
      <c r="P123" s="529">
        <f t="shared" si="42"/>
        <v>546467</v>
      </c>
      <c r="Q123" s="529">
        <f t="shared" si="42"/>
        <v>570900</v>
      </c>
      <c r="R123" s="413">
        <f t="shared" si="42"/>
        <v>0</v>
      </c>
      <c r="S123" s="529">
        <f t="shared" si="42"/>
        <v>0</v>
      </c>
      <c r="T123" s="592">
        <f aca="true" t="shared" si="43" ref="T123:Y124">T122</f>
        <v>570900</v>
      </c>
      <c r="U123" s="529">
        <f t="shared" si="43"/>
        <v>24463</v>
      </c>
      <c r="V123" s="364">
        <f t="shared" si="43"/>
        <v>551681</v>
      </c>
      <c r="W123" s="640">
        <f t="shared" si="43"/>
        <v>595363</v>
      </c>
      <c r="X123" s="529">
        <f t="shared" si="43"/>
        <v>577000</v>
      </c>
      <c r="Y123" s="529">
        <f t="shared" si="43"/>
        <v>577000</v>
      </c>
      <c r="Z123" s="254"/>
      <c r="AA123" s="254"/>
      <c r="AB123" s="254"/>
      <c r="AC123" s="254"/>
      <c r="AD123" s="254"/>
      <c r="AE123" s="254"/>
      <c r="AF123" s="254"/>
      <c r="AG123" s="254"/>
      <c r="AH123" s="254"/>
      <c r="AI123" s="254"/>
      <c r="AJ123" s="254"/>
      <c r="AK123" s="254"/>
      <c r="AL123" s="254"/>
      <c r="AM123" s="254"/>
      <c r="AN123" s="254"/>
      <c r="AO123" s="254"/>
      <c r="AP123" s="254"/>
      <c r="AQ123" s="254"/>
      <c r="AR123" s="254"/>
      <c r="AS123" s="254"/>
      <c r="AT123" s="254"/>
      <c r="AU123" s="254"/>
      <c r="AV123" s="254"/>
      <c r="AW123" s="254"/>
    </row>
    <row r="124" spans="1:49" s="66" customFormat="1" ht="12.75">
      <c r="A124" s="299"/>
      <c r="B124" s="299"/>
      <c r="C124" s="299"/>
      <c r="D124" s="299"/>
      <c r="E124" s="299"/>
      <c r="F124" s="299"/>
      <c r="G124" s="299"/>
      <c r="H124" s="299"/>
      <c r="I124" s="299"/>
      <c r="J124" s="299"/>
      <c r="K124" s="469"/>
      <c r="L124" s="812" t="s">
        <v>233</v>
      </c>
      <c r="M124" s="813"/>
      <c r="N124" s="533">
        <f t="shared" si="42"/>
        <v>542900</v>
      </c>
      <c r="O124" s="533">
        <f>O123</f>
        <v>570950</v>
      </c>
      <c r="P124" s="533">
        <f t="shared" si="42"/>
        <v>546467</v>
      </c>
      <c r="Q124" s="533">
        <f t="shared" si="42"/>
        <v>570900</v>
      </c>
      <c r="R124" s="134">
        <f t="shared" si="42"/>
        <v>0</v>
      </c>
      <c r="S124" s="533">
        <f t="shared" si="42"/>
        <v>0</v>
      </c>
      <c r="T124" s="598">
        <f t="shared" si="43"/>
        <v>570900</v>
      </c>
      <c r="U124" s="533">
        <f t="shared" si="43"/>
        <v>24463</v>
      </c>
      <c r="V124" s="344">
        <f t="shared" si="43"/>
        <v>551681</v>
      </c>
      <c r="W124" s="651">
        <f t="shared" si="43"/>
        <v>595363</v>
      </c>
      <c r="X124" s="533">
        <f t="shared" si="43"/>
        <v>577000</v>
      </c>
      <c r="Y124" s="533">
        <f t="shared" si="43"/>
        <v>577000</v>
      </c>
      <c r="Z124" s="254"/>
      <c r="AA124" s="254"/>
      <c r="AB124" s="254"/>
      <c r="AC124" s="254"/>
      <c r="AD124" s="254"/>
      <c r="AE124" s="254"/>
      <c r="AF124" s="254"/>
      <c r="AG124" s="254"/>
      <c r="AH124" s="254"/>
      <c r="AI124" s="254"/>
      <c r="AJ124" s="254"/>
      <c r="AK124" s="254"/>
      <c r="AL124" s="254"/>
      <c r="AM124" s="254"/>
      <c r="AN124" s="254"/>
      <c r="AO124" s="254"/>
      <c r="AP124" s="254"/>
      <c r="AQ124" s="254"/>
      <c r="AR124" s="254"/>
      <c r="AS124" s="254"/>
      <c r="AT124" s="254"/>
      <c r="AU124" s="254"/>
      <c r="AV124" s="254"/>
      <c r="AW124" s="254"/>
    </row>
    <row r="125" spans="1:25" ht="12.75">
      <c r="A125" s="227"/>
      <c r="B125" s="227"/>
      <c r="C125" s="227"/>
      <c r="D125" s="227"/>
      <c r="E125" s="227"/>
      <c r="F125" s="227"/>
      <c r="G125" s="227"/>
      <c r="H125" s="227"/>
      <c r="I125" s="227"/>
      <c r="J125" s="227"/>
      <c r="K125" s="21"/>
      <c r="L125" s="21"/>
      <c r="M125" s="21"/>
      <c r="N125" s="27"/>
      <c r="O125" s="27"/>
      <c r="P125" s="27"/>
      <c r="Q125" s="27"/>
      <c r="R125" s="146"/>
      <c r="S125" s="27"/>
      <c r="T125" s="580"/>
      <c r="U125" s="161"/>
      <c r="V125" s="352"/>
      <c r="W125" s="644"/>
      <c r="X125" s="161"/>
      <c r="Y125" s="27"/>
    </row>
    <row r="126" spans="1:25" ht="12.75">
      <c r="A126" s="121"/>
      <c r="B126" s="121"/>
      <c r="C126" s="121"/>
      <c r="D126" s="121"/>
      <c r="E126" s="121"/>
      <c r="F126" s="121"/>
      <c r="G126" s="121"/>
      <c r="H126" s="121"/>
      <c r="I126" s="121"/>
      <c r="J126" s="121"/>
      <c r="K126" s="1"/>
      <c r="L126" s="1"/>
      <c r="M126" s="1"/>
      <c r="N126" s="534"/>
      <c r="O126" s="534"/>
      <c r="P126" s="534"/>
      <c r="Q126" s="534"/>
      <c r="R126" s="150"/>
      <c r="S126" s="534"/>
      <c r="T126" s="599"/>
      <c r="U126" s="408"/>
      <c r="V126" s="327"/>
      <c r="W126" s="627"/>
      <c r="X126" s="408"/>
      <c r="Y126" s="30"/>
    </row>
    <row r="127" spans="1:49" s="66" customFormat="1" ht="12.75">
      <c r="A127" s="286"/>
      <c r="B127" s="286"/>
      <c r="C127" s="286"/>
      <c r="D127" s="286"/>
      <c r="E127" s="286"/>
      <c r="F127" s="286"/>
      <c r="G127" s="286"/>
      <c r="H127" s="286"/>
      <c r="I127" s="286"/>
      <c r="J127" s="286"/>
      <c r="K127" s="380" t="s">
        <v>179</v>
      </c>
      <c r="L127" s="380" t="s">
        <v>247</v>
      </c>
      <c r="M127" s="380"/>
      <c r="N127" s="535"/>
      <c r="O127" s="535"/>
      <c r="P127" s="535"/>
      <c r="Q127" s="535"/>
      <c r="R127" s="384"/>
      <c r="S127" s="535"/>
      <c r="T127" s="600"/>
      <c r="U127" s="535"/>
      <c r="V127" s="381"/>
      <c r="W127" s="630"/>
      <c r="X127" s="535"/>
      <c r="Y127" s="535"/>
      <c r="Z127" s="254"/>
      <c r="AA127" s="254"/>
      <c r="AB127" s="254"/>
      <c r="AC127" s="254"/>
      <c r="AD127" s="254"/>
      <c r="AE127" s="254"/>
      <c r="AF127" s="254"/>
      <c r="AG127" s="254"/>
      <c r="AH127" s="254"/>
      <c r="AI127" s="254"/>
      <c r="AJ127" s="254"/>
      <c r="AK127" s="254"/>
      <c r="AL127" s="254"/>
      <c r="AM127" s="254"/>
      <c r="AN127" s="254"/>
      <c r="AO127" s="254"/>
      <c r="AP127" s="254"/>
      <c r="AQ127" s="254"/>
      <c r="AR127" s="254"/>
      <c r="AS127" s="254"/>
      <c r="AT127" s="254"/>
      <c r="AU127" s="254"/>
      <c r="AV127" s="254"/>
      <c r="AW127" s="254"/>
    </row>
    <row r="128" spans="1:49" s="66" customFormat="1" ht="12.75">
      <c r="A128" s="286"/>
      <c r="B128" s="286"/>
      <c r="C128" s="286"/>
      <c r="D128" s="286"/>
      <c r="E128" s="286"/>
      <c r="F128" s="286"/>
      <c r="G128" s="286"/>
      <c r="H128" s="286"/>
      <c r="I128" s="286"/>
      <c r="J128" s="286"/>
      <c r="K128" s="430" t="s">
        <v>115</v>
      </c>
      <c r="L128" s="429" t="s">
        <v>72</v>
      </c>
      <c r="M128" s="429"/>
      <c r="N128" s="536"/>
      <c r="O128" s="536"/>
      <c r="P128" s="536"/>
      <c r="Q128" s="536"/>
      <c r="R128" s="432"/>
      <c r="S128" s="536"/>
      <c r="T128" s="601"/>
      <c r="U128" s="536"/>
      <c r="V128" s="431"/>
      <c r="W128" s="631"/>
      <c r="X128" s="536"/>
      <c r="Y128" s="536"/>
      <c r="Z128" s="254"/>
      <c r="AA128" s="254"/>
      <c r="AB128" s="254"/>
      <c r="AC128" s="254"/>
      <c r="AD128" s="254"/>
      <c r="AE128" s="254"/>
      <c r="AF128" s="254"/>
      <c r="AG128" s="254"/>
      <c r="AH128" s="254"/>
      <c r="AI128" s="254"/>
      <c r="AJ128" s="254"/>
      <c r="AK128" s="254"/>
      <c r="AL128" s="254"/>
      <c r="AM128" s="254"/>
      <c r="AN128" s="254"/>
      <c r="AO128" s="254"/>
      <c r="AP128" s="254"/>
      <c r="AQ128" s="254"/>
      <c r="AR128" s="254"/>
      <c r="AS128" s="254"/>
      <c r="AT128" s="254"/>
      <c r="AU128" s="254"/>
      <c r="AV128" s="254"/>
      <c r="AW128" s="254"/>
    </row>
    <row r="129" spans="1:49" s="66" customFormat="1" ht="12.75">
      <c r="A129" s="286"/>
      <c r="B129" s="286"/>
      <c r="C129" s="286"/>
      <c r="D129" s="286"/>
      <c r="E129" s="286"/>
      <c r="F129" s="286"/>
      <c r="G129" s="286"/>
      <c r="H129" s="286"/>
      <c r="I129" s="286"/>
      <c r="J129" s="286">
        <v>100</v>
      </c>
      <c r="K129" s="377" t="s">
        <v>71</v>
      </c>
      <c r="L129" s="377" t="s">
        <v>37</v>
      </c>
      <c r="M129" s="377"/>
      <c r="N129" s="30"/>
      <c r="O129" s="30"/>
      <c r="P129" s="30"/>
      <c r="Q129" s="30"/>
      <c r="R129" s="151"/>
      <c r="S129" s="30"/>
      <c r="T129" s="62"/>
      <c r="U129" s="30"/>
      <c r="V129" s="345"/>
      <c r="W129" s="627"/>
      <c r="X129" s="408"/>
      <c r="Y129" s="30"/>
      <c r="Z129" s="254"/>
      <c r="AA129" s="254"/>
      <c r="AB129" s="254"/>
      <c r="AC129" s="254"/>
      <c r="AD129" s="254"/>
      <c r="AE129" s="254"/>
      <c r="AF129" s="254"/>
      <c r="AG129" s="254"/>
      <c r="AH129" s="254"/>
      <c r="AI129" s="254"/>
      <c r="AJ129" s="254"/>
      <c r="AK129" s="254"/>
      <c r="AL129" s="254"/>
      <c r="AM129" s="254"/>
      <c r="AN129" s="254"/>
      <c r="AO129" s="254"/>
      <c r="AP129" s="254"/>
      <c r="AQ129" s="254"/>
      <c r="AR129" s="254"/>
      <c r="AS129" s="254"/>
      <c r="AT129" s="254"/>
      <c r="AU129" s="254"/>
      <c r="AV129" s="254"/>
      <c r="AW129" s="254"/>
    </row>
    <row r="130" spans="1:49" s="66" customFormat="1" ht="12.75">
      <c r="A130" s="286" t="s">
        <v>245</v>
      </c>
      <c r="B130" s="286"/>
      <c r="C130" s="286"/>
      <c r="D130" s="286"/>
      <c r="E130" s="286"/>
      <c r="F130" s="286"/>
      <c r="G130" s="286"/>
      <c r="H130" s="286"/>
      <c r="I130" s="286"/>
      <c r="J130" s="286"/>
      <c r="K130" s="387" t="s">
        <v>244</v>
      </c>
      <c r="L130" s="387" t="s">
        <v>381</v>
      </c>
      <c r="M130" s="387"/>
      <c r="N130" s="526"/>
      <c r="O130" s="526"/>
      <c r="P130" s="526"/>
      <c r="Q130" s="526"/>
      <c r="R130" s="414"/>
      <c r="S130" s="526"/>
      <c r="T130" s="588"/>
      <c r="U130" s="526"/>
      <c r="V130" s="388"/>
      <c r="W130" s="647"/>
      <c r="X130" s="526"/>
      <c r="Y130" s="526"/>
      <c r="Z130" s="254"/>
      <c r="AA130" s="254"/>
      <c r="AB130" s="254"/>
      <c r="AC130" s="254"/>
      <c r="AD130" s="254"/>
      <c r="AE130" s="254"/>
      <c r="AF130" s="254"/>
      <c r="AG130" s="254"/>
      <c r="AH130" s="254"/>
      <c r="AI130" s="254"/>
      <c r="AJ130" s="254"/>
      <c r="AK130" s="254"/>
      <c r="AL130" s="254"/>
      <c r="AM130" s="254"/>
      <c r="AN130" s="254"/>
      <c r="AO130" s="254"/>
      <c r="AP130" s="254"/>
      <c r="AQ130" s="254"/>
      <c r="AR130" s="254"/>
      <c r="AS130" s="254"/>
      <c r="AT130" s="254"/>
      <c r="AU130" s="254"/>
      <c r="AV130" s="254"/>
      <c r="AW130" s="254"/>
    </row>
    <row r="131" spans="1:49" s="66" customFormat="1" ht="12.75">
      <c r="A131" s="286" t="s">
        <v>246</v>
      </c>
      <c r="B131" s="286"/>
      <c r="C131" s="286"/>
      <c r="D131" s="286"/>
      <c r="E131" s="286"/>
      <c r="F131" s="286"/>
      <c r="G131" s="286"/>
      <c r="H131" s="286"/>
      <c r="I131" s="286"/>
      <c r="J131" s="286">
        <v>111</v>
      </c>
      <c r="K131" s="391" t="s">
        <v>25</v>
      </c>
      <c r="L131" s="389" t="s">
        <v>72</v>
      </c>
      <c r="M131" s="389"/>
      <c r="N131" s="523"/>
      <c r="O131" s="523"/>
      <c r="P131" s="523"/>
      <c r="Q131" s="523"/>
      <c r="R131" s="399"/>
      <c r="S131" s="523"/>
      <c r="T131" s="585"/>
      <c r="U131" s="523"/>
      <c r="V131" s="392"/>
      <c r="W131" s="559"/>
      <c r="X131" s="523"/>
      <c r="Y131" s="523"/>
      <c r="Z131" s="254"/>
      <c r="AA131" s="254"/>
      <c r="AB131" s="254"/>
      <c r="AC131" s="254"/>
      <c r="AD131" s="254"/>
      <c r="AE131" s="254"/>
      <c r="AF131" s="254"/>
      <c r="AG131" s="254"/>
      <c r="AH131" s="254"/>
      <c r="AI131" s="254"/>
      <c r="AJ131" s="254"/>
      <c r="AK131" s="254"/>
      <c r="AL131" s="254"/>
      <c r="AM131" s="254"/>
      <c r="AN131" s="254"/>
      <c r="AO131" s="254"/>
      <c r="AP131" s="254"/>
      <c r="AQ131" s="254"/>
      <c r="AR131" s="254"/>
      <c r="AS131" s="254"/>
      <c r="AT131" s="254"/>
      <c r="AU131" s="254"/>
      <c r="AV131" s="254"/>
      <c r="AW131" s="254"/>
    </row>
    <row r="132" spans="1:25" s="164" customFormat="1" ht="12.75">
      <c r="A132" s="175" t="s">
        <v>246</v>
      </c>
      <c r="B132" s="175">
        <v>1</v>
      </c>
      <c r="C132" s="175"/>
      <c r="D132" s="175"/>
      <c r="E132" s="175"/>
      <c r="F132" s="175"/>
      <c r="G132" s="175"/>
      <c r="H132" s="175"/>
      <c r="I132" s="175"/>
      <c r="J132" s="175">
        <v>111</v>
      </c>
      <c r="K132" s="172">
        <v>3</v>
      </c>
      <c r="L132" s="758" t="s">
        <v>212</v>
      </c>
      <c r="M132" s="759"/>
      <c r="N132" s="135">
        <f aca="true" t="shared" si="44" ref="N132:Y132">N133+N149+N191+N195+N204</f>
        <v>1370000</v>
      </c>
      <c r="O132" s="135">
        <f t="shared" si="44"/>
        <v>1566200</v>
      </c>
      <c r="P132" s="135">
        <f t="shared" si="44"/>
        <v>1395327</v>
      </c>
      <c r="Q132" s="135">
        <f t="shared" si="44"/>
        <v>1560500</v>
      </c>
      <c r="R132" s="127">
        <f t="shared" si="44"/>
        <v>30000</v>
      </c>
      <c r="S132" s="135">
        <f t="shared" si="44"/>
        <v>75000</v>
      </c>
      <c r="T132" s="575">
        <f t="shared" si="44"/>
        <v>1636347</v>
      </c>
      <c r="U132" s="135">
        <f aca="true" t="shared" si="45" ref="U132:U195">W132-T132</f>
        <v>182445</v>
      </c>
      <c r="V132" s="329">
        <f>V133+V149+V191+V195+V204</f>
        <v>1325204</v>
      </c>
      <c r="W132" s="633">
        <f>W133+W149+W191+W195</f>
        <v>1818792</v>
      </c>
      <c r="X132" s="135">
        <f t="shared" si="44"/>
        <v>1438500</v>
      </c>
      <c r="Y132" s="135">
        <f t="shared" si="44"/>
        <v>1438500</v>
      </c>
    </row>
    <row r="133" spans="1:25" s="164" customFormat="1" ht="12.75">
      <c r="A133" s="175" t="s">
        <v>246</v>
      </c>
      <c r="B133" s="175">
        <v>1</v>
      </c>
      <c r="C133" s="175"/>
      <c r="D133" s="175"/>
      <c r="E133" s="175"/>
      <c r="F133" s="175"/>
      <c r="G133" s="175"/>
      <c r="H133" s="175"/>
      <c r="I133" s="175"/>
      <c r="J133" s="175">
        <v>111</v>
      </c>
      <c r="K133" s="177">
        <v>31</v>
      </c>
      <c r="L133" s="755" t="s">
        <v>210</v>
      </c>
      <c r="M133" s="756"/>
      <c r="N133" s="135">
        <f aca="true" t="shared" si="46" ref="N133:Y133">N134+N138+N145</f>
        <v>493000</v>
      </c>
      <c r="O133" s="135">
        <f>O134+O138+O145</f>
        <v>595000</v>
      </c>
      <c r="P133" s="135">
        <f t="shared" si="46"/>
        <v>522994</v>
      </c>
      <c r="Q133" s="135">
        <f t="shared" si="46"/>
        <v>635000</v>
      </c>
      <c r="R133" s="127">
        <f t="shared" si="46"/>
        <v>0</v>
      </c>
      <c r="S133" s="135">
        <f t="shared" si="46"/>
        <v>5000</v>
      </c>
      <c r="T133" s="575">
        <f t="shared" si="46"/>
        <v>640000</v>
      </c>
      <c r="U133" s="135">
        <f t="shared" si="45"/>
        <v>70222</v>
      </c>
      <c r="V133" s="329">
        <f t="shared" si="46"/>
        <v>627500</v>
      </c>
      <c r="W133" s="633">
        <f>W134+W138+W145</f>
        <v>710222</v>
      </c>
      <c r="X133" s="135">
        <f t="shared" si="46"/>
        <v>594000</v>
      </c>
      <c r="Y133" s="135">
        <f t="shared" si="46"/>
        <v>594000</v>
      </c>
    </row>
    <row r="134" spans="1:25" s="164" customFormat="1" ht="12.75">
      <c r="A134" s="175" t="s">
        <v>246</v>
      </c>
      <c r="B134" s="175">
        <v>1</v>
      </c>
      <c r="C134" s="175"/>
      <c r="D134" s="175"/>
      <c r="E134" s="175"/>
      <c r="F134" s="175"/>
      <c r="G134" s="175"/>
      <c r="H134" s="175"/>
      <c r="I134" s="175"/>
      <c r="J134" s="175">
        <v>111</v>
      </c>
      <c r="K134" s="172">
        <v>311</v>
      </c>
      <c r="L134" s="758" t="s">
        <v>211</v>
      </c>
      <c r="M134" s="759"/>
      <c r="N134" s="135">
        <f aca="true" t="shared" si="47" ref="N134:Y134">N135+N136+N137</f>
        <v>373000</v>
      </c>
      <c r="O134" s="135">
        <f>O135+O136+O137</f>
        <v>460500</v>
      </c>
      <c r="P134" s="135">
        <f t="shared" si="47"/>
        <v>427374</v>
      </c>
      <c r="Q134" s="135">
        <f t="shared" si="47"/>
        <v>503000</v>
      </c>
      <c r="R134" s="127">
        <f t="shared" si="47"/>
        <v>0</v>
      </c>
      <c r="S134" s="135">
        <f t="shared" si="47"/>
        <v>5000</v>
      </c>
      <c r="T134" s="575">
        <f t="shared" si="47"/>
        <v>508000</v>
      </c>
      <c r="U134" s="135">
        <f t="shared" si="45"/>
        <v>43098</v>
      </c>
      <c r="V134" s="329">
        <f t="shared" si="47"/>
        <v>506113</v>
      </c>
      <c r="W134" s="633">
        <f>W135+W136+W137</f>
        <v>551098</v>
      </c>
      <c r="X134" s="135">
        <f t="shared" si="47"/>
        <v>503000</v>
      </c>
      <c r="Y134" s="135">
        <f t="shared" si="47"/>
        <v>503000</v>
      </c>
    </row>
    <row r="135" spans="1:25" s="164" customFormat="1" ht="12.75">
      <c r="A135" s="175" t="s">
        <v>246</v>
      </c>
      <c r="B135" s="175">
        <v>1</v>
      </c>
      <c r="C135" s="175"/>
      <c r="D135" s="175"/>
      <c r="E135" s="175"/>
      <c r="F135" s="175"/>
      <c r="G135" s="175"/>
      <c r="H135" s="175"/>
      <c r="I135" s="175"/>
      <c r="J135" s="175">
        <v>111</v>
      </c>
      <c r="K135" s="177">
        <v>3111</v>
      </c>
      <c r="L135" s="755" t="s">
        <v>159</v>
      </c>
      <c r="M135" s="756"/>
      <c r="N135" s="135">
        <v>370000</v>
      </c>
      <c r="O135" s="135">
        <v>457000</v>
      </c>
      <c r="P135" s="135">
        <v>424179</v>
      </c>
      <c r="Q135" s="135">
        <v>500000</v>
      </c>
      <c r="R135" s="127">
        <v>0</v>
      </c>
      <c r="S135" s="135">
        <v>0</v>
      </c>
      <c r="T135" s="575">
        <v>500000</v>
      </c>
      <c r="U135" s="135">
        <f t="shared" si="45"/>
        <v>47979</v>
      </c>
      <c r="V135" s="329">
        <v>502994</v>
      </c>
      <c r="W135" s="633">
        <v>547979</v>
      </c>
      <c r="X135" s="135">
        <v>500000</v>
      </c>
      <c r="Y135" s="135">
        <v>500000</v>
      </c>
    </row>
    <row r="136" spans="1:25" s="164" customFormat="1" ht="12.75">
      <c r="A136" s="175" t="s">
        <v>246</v>
      </c>
      <c r="B136" s="175">
        <v>1</v>
      </c>
      <c r="C136" s="175"/>
      <c r="D136" s="175"/>
      <c r="E136" s="175"/>
      <c r="F136" s="175"/>
      <c r="G136" s="175"/>
      <c r="H136" s="175"/>
      <c r="I136" s="175"/>
      <c r="J136" s="175">
        <v>111</v>
      </c>
      <c r="K136" s="177">
        <v>3111</v>
      </c>
      <c r="L136" s="180" t="s">
        <v>205</v>
      </c>
      <c r="M136" s="181"/>
      <c r="N136" s="135">
        <v>0</v>
      </c>
      <c r="O136" s="135">
        <v>0</v>
      </c>
      <c r="P136" s="135">
        <v>0</v>
      </c>
      <c r="Q136" s="135">
        <v>0</v>
      </c>
      <c r="R136" s="127">
        <v>0</v>
      </c>
      <c r="S136" s="135">
        <v>0</v>
      </c>
      <c r="T136" s="575">
        <v>0</v>
      </c>
      <c r="U136" s="135">
        <f t="shared" si="45"/>
        <v>0</v>
      </c>
      <c r="V136" s="329">
        <v>0</v>
      </c>
      <c r="W136" s="633">
        <v>0</v>
      </c>
      <c r="X136" s="135">
        <v>0</v>
      </c>
      <c r="Y136" s="135">
        <v>0</v>
      </c>
    </row>
    <row r="137" spans="1:25" s="164" customFormat="1" ht="12.75">
      <c r="A137" s="175" t="s">
        <v>246</v>
      </c>
      <c r="B137" s="175">
        <v>1</v>
      </c>
      <c r="C137" s="175"/>
      <c r="D137" s="175"/>
      <c r="E137" s="175"/>
      <c r="F137" s="175"/>
      <c r="G137" s="175"/>
      <c r="H137" s="175"/>
      <c r="I137" s="175"/>
      <c r="J137" s="175">
        <v>111</v>
      </c>
      <c r="K137" s="177">
        <v>3113</v>
      </c>
      <c r="L137" s="177" t="s">
        <v>148</v>
      </c>
      <c r="M137" s="177"/>
      <c r="N137" s="135">
        <v>3000</v>
      </c>
      <c r="O137" s="135">
        <v>3500</v>
      </c>
      <c r="P137" s="135">
        <v>3195</v>
      </c>
      <c r="Q137" s="135">
        <v>3000</v>
      </c>
      <c r="R137" s="127">
        <v>0</v>
      </c>
      <c r="S137" s="135">
        <v>5000</v>
      </c>
      <c r="T137" s="575">
        <v>8000</v>
      </c>
      <c r="U137" s="135">
        <f t="shared" si="45"/>
        <v>-4881</v>
      </c>
      <c r="V137" s="329">
        <v>3119</v>
      </c>
      <c r="W137" s="633">
        <v>3119</v>
      </c>
      <c r="X137" s="135">
        <v>3000</v>
      </c>
      <c r="Y137" s="135">
        <v>3000</v>
      </c>
    </row>
    <row r="138" spans="1:25" s="164" customFormat="1" ht="12.75">
      <c r="A138" s="175" t="s">
        <v>246</v>
      </c>
      <c r="B138" s="175">
        <v>1</v>
      </c>
      <c r="C138" s="175"/>
      <c r="D138" s="175"/>
      <c r="E138" s="175"/>
      <c r="F138" s="175"/>
      <c r="G138" s="175"/>
      <c r="H138" s="175"/>
      <c r="I138" s="175"/>
      <c r="J138" s="175">
        <v>111</v>
      </c>
      <c r="K138" s="172">
        <v>312</v>
      </c>
      <c r="L138" s="758" t="s">
        <v>3</v>
      </c>
      <c r="M138" s="759"/>
      <c r="N138" s="135">
        <f aca="true" t="shared" si="48" ref="N138:Y138">N139+N140+N141+N142+N143+N144</f>
        <v>50000</v>
      </c>
      <c r="O138" s="135">
        <f>O139+O140+O141+O142+O143+O144</f>
        <v>52500</v>
      </c>
      <c r="P138" s="135">
        <f t="shared" si="48"/>
        <v>21618</v>
      </c>
      <c r="Q138" s="135">
        <f t="shared" si="48"/>
        <v>50000</v>
      </c>
      <c r="R138" s="127">
        <f t="shared" si="48"/>
        <v>0</v>
      </c>
      <c r="S138" s="135">
        <f t="shared" si="48"/>
        <v>0</v>
      </c>
      <c r="T138" s="575">
        <f t="shared" si="48"/>
        <v>50000</v>
      </c>
      <c r="U138" s="135">
        <f t="shared" si="45"/>
        <v>19681</v>
      </c>
      <c r="V138" s="329">
        <f t="shared" si="48"/>
        <v>39681</v>
      </c>
      <c r="W138" s="633">
        <f>W139+W141+W143</f>
        <v>69681</v>
      </c>
      <c r="X138" s="135">
        <f t="shared" si="48"/>
        <v>9000</v>
      </c>
      <c r="Y138" s="135">
        <f t="shared" si="48"/>
        <v>9000</v>
      </c>
    </row>
    <row r="139" spans="1:25" s="164" customFormat="1" ht="12.75">
      <c r="A139" s="175" t="s">
        <v>246</v>
      </c>
      <c r="B139" s="175">
        <v>1</v>
      </c>
      <c r="C139" s="175"/>
      <c r="D139" s="175"/>
      <c r="E139" s="175"/>
      <c r="F139" s="175"/>
      <c r="G139" s="175"/>
      <c r="H139" s="175"/>
      <c r="I139" s="175"/>
      <c r="J139" s="175">
        <v>111</v>
      </c>
      <c r="K139" s="177">
        <v>3121</v>
      </c>
      <c r="L139" s="755" t="s">
        <v>3</v>
      </c>
      <c r="M139" s="756"/>
      <c r="N139" s="135">
        <v>20000</v>
      </c>
      <c r="O139" s="135">
        <v>20000</v>
      </c>
      <c r="P139" s="135">
        <v>18750</v>
      </c>
      <c r="Q139" s="135">
        <v>20000</v>
      </c>
      <c r="R139" s="127">
        <v>0</v>
      </c>
      <c r="S139" s="135">
        <v>0</v>
      </c>
      <c r="T139" s="575">
        <v>20000</v>
      </c>
      <c r="U139" s="135">
        <f t="shared" si="45"/>
        <v>19681</v>
      </c>
      <c r="V139" s="329">
        <v>39681</v>
      </c>
      <c r="W139" s="633">
        <v>39681</v>
      </c>
      <c r="X139" s="135">
        <v>9000</v>
      </c>
      <c r="Y139" s="135">
        <v>9000</v>
      </c>
    </row>
    <row r="140" spans="1:25" s="164" customFormat="1" ht="12.75" hidden="1">
      <c r="A140" s="175" t="s">
        <v>246</v>
      </c>
      <c r="B140" s="175">
        <v>1</v>
      </c>
      <c r="C140" s="175"/>
      <c r="D140" s="175"/>
      <c r="E140" s="175"/>
      <c r="F140" s="175"/>
      <c r="G140" s="175"/>
      <c r="H140" s="175"/>
      <c r="I140" s="175"/>
      <c r="J140" s="175">
        <v>111</v>
      </c>
      <c r="K140" s="177">
        <v>3121</v>
      </c>
      <c r="L140" s="177" t="s">
        <v>140</v>
      </c>
      <c r="M140" s="177"/>
      <c r="N140" s="135">
        <v>0</v>
      </c>
      <c r="O140" s="135">
        <v>0</v>
      </c>
      <c r="P140" s="135"/>
      <c r="Q140" s="135">
        <v>0</v>
      </c>
      <c r="R140" s="127"/>
      <c r="S140" s="135"/>
      <c r="T140" s="575">
        <v>0</v>
      </c>
      <c r="U140" s="135">
        <f t="shared" si="45"/>
        <v>0</v>
      </c>
      <c r="V140" s="329"/>
      <c r="W140" s="633"/>
      <c r="X140" s="135">
        <v>0</v>
      </c>
      <c r="Y140" s="135">
        <v>0</v>
      </c>
    </row>
    <row r="141" spans="1:25" s="164" customFormat="1" ht="12.75">
      <c r="A141" s="175" t="s">
        <v>246</v>
      </c>
      <c r="B141" s="175">
        <v>1</v>
      </c>
      <c r="C141" s="175"/>
      <c r="D141" s="175"/>
      <c r="E141" s="175"/>
      <c r="F141" s="175"/>
      <c r="G141" s="175"/>
      <c r="H141" s="175"/>
      <c r="I141" s="175"/>
      <c r="J141" s="175">
        <v>111</v>
      </c>
      <c r="K141" s="177">
        <v>3121</v>
      </c>
      <c r="L141" s="755" t="s">
        <v>141</v>
      </c>
      <c r="M141" s="756"/>
      <c r="N141" s="135">
        <v>0</v>
      </c>
      <c r="O141" s="135">
        <v>2500</v>
      </c>
      <c r="P141" s="135">
        <v>2868</v>
      </c>
      <c r="Q141" s="135">
        <v>0</v>
      </c>
      <c r="R141" s="127">
        <v>0</v>
      </c>
      <c r="S141" s="135">
        <v>0</v>
      </c>
      <c r="T141" s="575">
        <v>0</v>
      </c>
      <c r="U141" s="135">
        <f t="shared" si="45"/>
        <v>0</v>
      </c>
      <c r="V141" s="329">
        <v>0</v>
      </c>
      <c r="W141" s="633">
        <v>0</v>
      </c>
      <c r="X141" s="135">
        <v>0</v>
      </c>
      <c r="Y141" s="135">
        <v>0</v>
      </c>
    </row>
    <row r="142" spans="1:25" s="164" customFormat="1" ht="12" customHeight="1" hidden="1">
      <c r="A142" s="175" t="s">
        <v>246</v>
      </c>
      <c r="B142" s="175">
        <v>1</v>
      </c>
      <c r="C142" s="175"/>
      <c r="D142" s="175"/>
      <c r="E142" s="175"/>
      <c r="F142" s="175"/>
      <c r="G142" s="175"/>
      <c r="H142" s="175"/>
      <c r="I142" s="175"/>
      <c r="J142" s="175">
        <v>111</v>
      </c>
      <c r="K142" s="177">
        <v>3121</v>
      </c>
      <c r="L142" s="755" t="s">
        <v>206</v>
      </c>
      <c r="M142" s="756"/>
      <c r="N142" s="135">
        <v>0</v>
      </c>
      <c r="O142" s="135">
        <v>0</v>
      </c>
      <c r="P142" s="135"/>
      <c r="Q142" s="135">
        <v>0</v>
      </c>
      <c r="R142" s="127"/>
      <c r="S142" s="135"/>
      <c r="T142" s="575">
        <v>0</v>
      </c>
      <c r="U142" s="135">
        <f t="shared" si="45"/>
        <v>0</v>
      </c>
      <c r="V142" s="329"/>
      <c r="W142" s="633"/>
      <c r="X142" s="135">
        <v>0</v>
      </c>
      <c r="Y142" s="135">
        <v>0</v>
      </c>
    </row>
    <row r="143" spans="1:25" s="164" customFormat="1" ht="12.75">
      <c r="A143" s="175" t="s">
        <v>246</v>
      </c>
      <c r="B143" s="175">
        <v>1</v>
      </c>
      <c r="C143" s="175"/>
      <c r="D143" s="175"/>
      <c r="E143" s="175"/>
      <c r="F143" s="175"/>
      <c r="G143" s="175"/>
      <c r="H143" s="175"/>
      <c r="I143" s="175"/>
      <c r="J143" s="175">
        <v>111</v>
      </c>
      <c r="K143" s="177">
        <v>3121</v>
      </c>
      <c r="L143" s="180" t="s">
        <v>207</v>
      </c>
      <c r="M143" s="181"/>
      <c r="N143" s="135">
        <v>30000</v>
      </c>
      <c r="O143" s="135">
        <v>30000</v>
      </c>
      <c r="P143" s="135">
        <v>0</v>
      </c>
      <c r="Q143" s="135">
        <v>30000</v>
      </c>
      <c r="R143" s="127">
        <v>0</v>
      </c>
      <c r="S143" s="135">
        <v>0</v>
      </c>
      <c r="T143" s="575">
        <v>30000</v>
      </c>
      <c r="U143" s="135">
        <f t="shared" si="45"/>
        <v>0</v>
      </c>
      <c r="V143" s="329">
        <v>0</v>
      </c>
      <c r="W143" s="633">
        <v>30000</v>
      </c>
      <c r="X143" s="135">
        <v>0</v>
      </c>
      <c r="Y143" s="135">
        <v>0</v>
      </c>
    </row>
    <row r="144" spans="1:25" s="164" customFormat="1" ht="12.75" hidden="1">
      <c r="A144" s="175" t="s">
        <v>246</v>
      </c>
      <c r="B144" s="175">
        <v>1</v>
      </c>
      <c r="C144" s="175"/>
      <c r="D144" s="175"/>
      <c r="E144" s="175"/>
      <c r="F144" s="175"/>
      <c r="G144" s="175"/>
      <c r="H144" s="175"/>
      <c r="I144" s="175"/>
      <c r="J144" s="175">
        <v>111</v>
      </c>
      <c r="K144" s="177">
        <v>3121</v>
      </c>
      <c r="L144" s="755" t="s">
        <v>208</v>
      </c>
      <c r="M144" s="756"/>
      <c r="N144" s="135">
        <v>0</v>
      </c>
      <c r="O144" s="135">
        <v>0</v>
      </c>
      <c r="P144" s="135"/>
      <c r="Q144" s="135">
        <v>0</v>
      </c>
      <c r="R144" s="127"/>
      <c r="S144" s="135"/>
      <c r="T144" s="575">
        <v>0</v>
      </c>
      <c r="U144" s="135">
        <f t="shared" si="45"/>
        <v>0</v>
      </c>
      <c r="V144" s="329"/>
      <c r="W144" s="633"/>
      <c r="X144" s="135">
        <v>0</v>
      </c>
      <c r="Y144" s="135">
        <v>0</v>
      </c>
    </row>
    <row r="145" spans="1:25" s="164" customFormat="1" ht="12.75">
      <c r="A145" s="175" t="s">
        <v>246</v>
      </c>
      <c r="B145" s="175">
        <v>1</v>
      </c>
      <c r="C145" s="175"/>
      <c r="D145" s="175"/>
      <c r="E145" s="175"/>
      <c r="F145" s="175"/>
      <c r="G145" s="175"/>
      <c r="H145" s="175"/>
      <c r="I145" s="175"/>
      <c r="J145" s="175">
        <v>111</v>
      </c>
      <c r="K145" s="172">
        <v>313</v>
      </c>
      <c r="L145" s="173" t="s">
        <v>4</v>
      </c>
      <c r="M145" s="174"/>
      <c r="N145" s="135">
        <f aca="true" t="shared" si="49" ref="N145:Y145">N146+N147+N148</f>
        <v>70000</v>
      </c>
      <c r="O145" s="135">
        <f>O146+O147+O148</f>
        <v>82000</v>
      </c>
      <c r="P145" s="135">
        <f t="shared" si="49"/>
        <v>74002</v>
      </c>
      <c r="Q145" s="135">
        <f t="shared" si="49"/>
        <v>82000</v>
      </c>
      <c r="R145" s="127">
        <f t="shared" si="49"/>
        <v>0</v>
      </c>
      <c r="S145" s="135">
        <f t="shared" si="49"/>
        <v>0</v>
      </c>
      <c r="T145" s="575">
        <f t="shared" si="49"/>
        <v>82000</v>
      </c>
      <c r="U145" s="135">
        <f t="shared" si="45"/>
        <v>7443</v>
      </c>
      <c r="V145" s="329">
        <f t="shared" si="49"/>
        <v>81706</v>
      </c>
      <c r="W145" s="633">
        <f>W147+W148</f>
        <v>89443</v>
      </c>
      <c r="X145" s="135">
        <f t="shared" si="49"/>
        <v>82000</v>
      </c>
      <c r="Y145" s="135">
        <f t="shared" si="49"/>
        <v>82000</v>
      </c>
    </row>
    <row r="146" spans="1:25" s="164" customFormat="1" ht="12.75" hidden="1">
      <c r="A146" s="175" t="s">
        <v>246</v>
      </c>
      <c r="B146" s="175">
        <v>1</v>
      </c>
      <c r="C146" s="175"/>
      <c r="D146" s="175"/>
      <c r="E146" s="175"/>
      <c r="F146" s="175"/>
      <c r="G146" s="175"/>
      <c r="H146" s="175"/>
      <c r="I146" s="175"/>
      <c r="J146" s="175">
        <v>111</v>
      </c>
      <c r="K146" s="177">
        <v>3131</v>
      </c>
      <c r="L146" s="755" t="s">
        <v>209</v>
      </c>
      <c r="M146" s="756"/>
      <c r="N146" s="135"/>
      <c r="O146" s="135"/>
      <c r="P146" s="135"/>
      <c r="Q146" s="135"/>
      <c r="R146" s="127"/>
      <c r="S146" s="135"/>
      <c r="T146" s="575"/>
      <c r="U146" s="135">
        <f t="shared" si="45"/>
        <v>0</v>
      </c>
      <c r="V146" s="329"/>
      <c r="W146" s="633"/>
      <c r="X146" s="135"/>
      <c r="Y146" s="135"/>
    </row>
    <row r="147" spans="1:25" s="164" customFormat="1" ht="12.75">
      <c r="A147" s="175" t="s">
        <v>246</v>
      </c>
      <c r="B147" s="175">
        <v>1</v>
      </c>
      <c r="C147" s="175"/>
      <c r="D147" s="175"/>
      <c r="E147" s="175"/>
      <c r="F147" s="175"/>
      <c r="G147" s="175"/>
      <c r="H147" s="175"/>
      <c r="I147" s="175"/>
      <c r="J147" s="175">
        <v>111</v>
      </c>
      <c r="K147" s="177">
        <v>3132</v>
      </c>
      <c r="L147" s="755" t="s">
        <v>199</v>
      </c>
      <c r="M147" s="756"/>
      <c r="N147" s="135">
        <v>62000</v>
      </c>
      <c r="O147" s="135">
        <v>72000</v>
      </c>
      <c r="P147" s="135">
        <v>66688</v>
      </c>
      <c r="Q147" s="135">
        <v>70000</v>
      </c>
      <c r="R147" s="127">
        <v>0</v>
      </c>
      <c r="S147" s="135">
        <v>0</v>
      </c>
      <c r="T147" s="575">
        <v>70000</v>
      </c>
      <c r="U147" s="135">
        <f t="shared" si="45"/>
        <v>10349</v>
      </c>
      <c r="V147" s="329">
        <v>73377</v>
      </c>
      <c r="W147" s="633">
        <v>80349</v>
      </c>
      <c r="X147" s="135">
        <v>70000</v>
      </c>
      <c r="Y147" s="135">
        <v>70000</v>
      </c>
    </row>
    <row r="148" spans="1:25" s="164" customFormat="1" ht="12.75">
      <c r="A148" s="175" t="s">
        <v>246</v>
      </c>
      <c r="B148" s="175">
        <v>1</v>
      </c>
      <c r="C148" s="175"/>
      <c r="D148" s="175"/>
      <c r="E148" s="175"/>
      <c r="F148" s="175"/>
      <c r="G148" s="175"/>
      <c r="H148" s="175"/>
      <c r="I148" s="175"/>
      <c r="J148" s="175">
        <v>111</v>
      </c>
      <c r="K148" s="177">
        <v>3133</v>
      </c>
      <c r="L148" s="755" t="s">
        <v>214</v>
      </c>
      <c r="M148" s="756"/>
      <c r="N148" s="135">
        <v>8000</v>
      </c>
      <c r="O148" s="135">
        <v>10000</v>
      </c>
      <c r="P148" s="135">
        <v>7314</v>
      </c>
      <c r="Q148" s="135">
        <v>12000</v>
      </c>
      <c r="R148" s="127">
        <v>0</v>
      </c>
      <c r="S148" s="135">
        <v>0</v>
      </c>
      <c r="T148" s="575">
        <v>12000</v>
      </c>
      <c r="U148" s="135">
        <f t="shared" si="45"/>
        <v>-2906</v>
      </c>
      <c r="V148" s="329">
        <v>8329</v>
      </c>
      <c r="W148" s="633">
        <v>9094</v>
      </c>
      <c r="X148" s="135">
        <v>12000</v>
      </c>
      <c r="Y148" s="135">
        <v>12000</v>
      </c>
    </row>
    <row r="149" spans="1:25" s="164" customFormat="1" ht="12.75">
      <c r="A149" s="175" t="s">
        <v>246</v>
      </c>
      <c r="B149" s="175">
        <v>1</v>
      </c>
      <c r="C149" s="175"/>
      <c r="D149" s="175"/>
      <c r="E149" s="175"/>
      <c r="F149" s="175"/>
      <c r="G149" s="175"/>
      <c r="H149" s="175"/>
      <c r="I149" s="175"/>
      <c r="J149" s="175">
        <v>111</v>
      </c>
      <c r="K149" s="177">
        <v>32</v>
      </c>
      <c r="L149" s="178" t="s">
        <v>5</v>
      </c>
      <c r="M149" s="179"/>
      <c r="N149" s="135">
        <f aca="true" t="shared" si="50" ref="N149:Y149">N150+N155+N160+N182+N185</f>
        <v>740000</v>
      </c>
      <c r="O149" s="135">
        <f>O150+O155+O160+O182+O185</f>
        <v>755200</v>
      </c>
      <c r="P149" s="135">
        <f t="shared" si="50"/>
        <v>680826</v>
      </c>
      <c r="Q149" s="135">
        <f t="shared" si="50"/>
        <v>779500</v>
      </c>
      <c r="R149" s="127">
        <f t="shared" si="50"/>
        <v>30000</v>
      </c>
      <c r="S149" s="135">
        <f t="shared" si="50"/>
        <v>70000</v>
      </c>
      <c r="T149" s="575">
        <f t="shared" si="50"/>
        <v>850347</v>
      </c>
      <c r="U149" s="135">
        <f t="shared" si="45"/>
        <v>174223</v>
      </c>
      <c r="V149" s="329">
        <f t="shared" si="50"/>
        <v>670755</v>
      </c>
      <c r="W149" s="633">
        <f>W150+W155+W160+W182+W185</f>
        <v>1024570</v>
      </c>
      <c r="X149" s="135">
        <f t="shared" si="50"/>
        <v>707500</v>
      </c>
      <c r="Y149" s="135">
        <f t="shared" si="50"/>
        <v>707500</v>
      </c>
    </row>
    <row r="150" spans="1:25" s="164" customFormat="1" ht="12.75">
      <c r="A150" s="175" t="s">
        <v>246</v>
      </c>
      <c r="B150" s="175">
        <v>1</v>
      </c>
      <c r="C150" s="175"/>
      <c r="D150" s="175"/>
      <c r="E150" s="175"/>
      <c r="F150" s="175"/>
      <c r="G150" s="175"/>
      <c r="H150" s="175"/>
      <c r="I150" s="175"/>
      <c r="J150" s="175">
        <v>111</v>
      </c>
      <c r="K150" s="172">
        <v>321</v>
      </c>
      <c r="L150" s="172" t="s">
        <v>6</v>
      </c>
      <c r="M150" s="172"/>
      <c r="N150" s="135">
        <f aca="true" t="shared" si="51" ref="N150:Y150">N151+N152+N153+N154</f>
        <v>95000</v>
      </c>
      <c r="O150" s="135">
        <f>O151+O152+O153+O154</f>
        <v>105000</v>
      </c>
      <c r="P150" s="135">
        <f t="shared" si="51"/>
        <v>88123</v>
      </c>
      <c r="Q150" s="135">
        <f t="shared" si="51"/>
        <v>92000</v>
      </c>
      <c r="R150" s="127">
        <f t="shared" si="51"/>
        <v>0</v>
      </c>
      <c r="S150" s="135">
        <f t="shared" si="51"/>
        <v>0</v>
      </c>
      <c r="T150" s="575">
        <f t="shared" si="51"/>
        <v>92000</v>
      </c>
      <c r="U150" s="135">
        <f t="shared" si="45"/>
        <v>5285</v>
      </c>
      <c r="V150" s="329">
        <f t="shared" si="51"/>
        <v>62740</v>
      </c>
      <c r="W150" s="633">
        <f>W151+W152+W153+W154</f>
        <v>97285</v>
      </c>
      <c r="X150" s="135">
        <f t="shared" si="51"/>
        <v>92000</v>
      </c>
      <c r="Y150" s="135">
        <f t="shared" si="51"/>
        <v>92000</v>
      </c>
    </row>
    <row r="151" spans="1:25" s="164" customFormat="1" ht="12.75">
      <c r="A151" s="175" t="s">
        <v>246</v>
      </c>
      <c r="B151" s="175">
        <v>1</v>
      </c>
      <c r="C151" s="175"/>
      <c r="D151" s="175"/>
      <c r="E151" s="175"/>
      <c r="F151" s="175"/>
      <c r="G151" s="175"/>
      <c r="H151" s="175"/>
      <c r="I151" s="175"/>
      <c r="J151" s="175">
        <v>111</v>
      </c>
      <c r="K151" s="177">
        <v>3211</v>
      </c>
      <c r="L151" s="177" t="s">
        <v>78</v>
      </c>
      <c r="M151" s="177"/>
      <c r="N151" s="135">
        <v>25000</v>
      </c>
      <c r="O151" s="135">
        <v>22000</v>
      </c>
      <c r="P151" s="135">
        <v>19343</v>
      </c>
      <c r="Q151" s="135">
        <v>25000</v>
      </c>
      <c r="R151" s="127">
        <v>0</v>
      </c>
      <c r="S151" s="135">
        <v>0</v>
      </c>
      <c r="T151" s="575">
        <v>25000</v>
      </c>
      <c r="U151" s="135">
        <f t="shared" si="45"/>
        <v>10000</v>
      </c>
      <c r="V151" s="329">
        <v>16007</v>
      </c>
      <c r="W151" s="633">
        <v>35000</v>
      </c>
      <c r="X151" s="135">
        <v>25000</v>
      </c>
      <c r="Y151" s="135">
        <v>25000</v>
      </c>
    </row>
    <row r="152" spans="1:25" s="164" customFormat="1" ht="12.75">
      <c r="A152" s="175" t="s">
        <v>246</v>
      </c>
      <c r="B152" s="175">
        <v>1</v>
      </c>
      <c r="C152" s="175"/>
      <c r="D152" s="175"/>
      <c r="E152" s="175"/>
      <c r="F152" s="175"/>
      <c r="G152" s="175"/>
      <c r="H152" s="175"/>
      <c r="I152" s="175"/>
      <c r="J152" s="175">
        <v>111</v>
      </c>
      <c r="K152" s="177">
        <v>3212</v>
      </c>
      <c r="L152" s="177" t="s">
        <v>160</v>
      </c>
      <c r="M152" s="177"/>
      <c r="N152" s="135">
        <v>40000</v>
      </c>
      <c r="O152" s="135">
        <v>48000</v>
      </c>
      <c r="P152" s="135">
        <v>43298</v>
      </c>
      <c r="Q152" s="135">
        <v>42000</v>
      </c>
      <c r="R152" s="127">
        <v>0</v>
      </c>
      <c r="S152" s="135">
        <v>0</v>
      </c>
      <c r="T152" s="575">
        <v>42000</v>
      </c>
      <c r="U152" s="135">
        <f t="shared" si="45"/>
        <v>-3320</v>
      </c>
      <c r="V152" s="329">
        <v>38680</v>
      </c>
      <c r="W152" s="633">
        <v>38680</v>
      </c>
      <c r="X152" s="135">
        <v>40000</v>
      </c>
      <c r="Y152" s="135">
        <v>40000</v>
      </c>
    </row>
    <row r="153" spans="1:25" s="164" customFormat="1" ht="12.75">
      <c r="A153" s="175" t="s">
        <v>246</v>
      </c>
      <c r="B153" s="175">
        <v>1</v>
      </c>
      <c r="C153" s="175"/>
      <c r="D153" s="175"/>
      <c r="E153" s="175"/>
      <c r="F153" s="175"/>
      <c r="G153" s="175"/>
      <c r="H153" s="175"/>
      <c r="I153" s="175"/>
      <c r="J153" s="175">
        <v>111</v>
      </c>
      <c r="K153" s="177">
        <v>3213</v>
      </c>
      <c r="L153" s="177" t="s">
        <v>80</v>
      </c>
      <c r="M153" s="177"/>
      <c r="N153" s="135">
        <v>15000</v>
      </c>
      <c r="O153" s="135">
        <v>5000</v>
      </c>
      <c r="P153" s="135">
        <v>1190</v>
      </c>
      <c r="Q153" s="135">
        <v>10000</v>
      </c>
      <c r="R153" s="127">
        <v>0</v>
      </c>
      <c r="S153" s="135">
        <v>0</v>
      </c>
      <c r="T153" s="575">
        <v>10000</v>
      </c>
      <c r="U153" s="135">
        <f t="shared" si="45"/>
        <v>-6395</v>
      </c>
      <c r="V153" s="329">
        <v>3605</v>
      </c>
      <c r="W153" s="633">
        <v>3605</v>
      </c>
      <c r="X153" s="135">
        <v>12000</v>
      </c>
      <c r="Y153" s="135">
        <v>12000</v>
      </c>
    </row>
    <row r="154" spans="1:25" s="164" customFormat="1" ht="12.75">
      <c r="A154" s="175" t="s">
        <v>246</v>
      </c>
      <c r="B154" s="175">
        <v>1</v>
      </c>
      <c r="C154" s="175"/>
      <c r="D154" s="175"/>
      <c r="E154" s="175"/>
      <c r="F154" s="175"/>
      <c r="G154" s="175"/>
      <c r="H154" s="175"/>
      <c r="I154" s="175"/>
      <c r="J154" s="175">
        <v>111</v>
      </c>
      <c r="K154" s="177">
        <v>3214</v>
      </c>
      <c r="L154" s="177" t="s">
        <v>142</v>
      </c>
      <c r="M154" s="177"/>
      <c r="N154" s="135">
        <v>15000</v>
      </c>
      <c r="O154" s="135">
        <v>30000</v>
      </c>
      <c r="P154" s="135">
        <v>24292</v>
      </c>
      <c r="Q154" s="135">
        <v>15000</v>
      </c>
      <c r="R154" s="127">
        <v>0</v>
      </c>
      <c r="S154" s="135">
        <v>0</v>
      </c>
      <c r="T154" s="575">
        <v>15000</v>
      </c>
      <c r="U154" s="135">
        <f t="shared" si="45"/>
        <v>5000</v>
      </c>
      <c r="V154" s="329">
        <v>4448</v>
      </c>
      <c r="W154" s="633">
        <v>20000</v>
      </c>
      <c r="X154" s="135">
        <v>15000</v>
      </c>
      <c r="Y154" s="135">
        <v>15000</v>
      </c>
    </row>
    <row r="155" spans="1:25" s="164" customFormat="1" ht="12.75">
      <c r="A155" s="175" t="s">
        <v>246</v>
      </c>
      <c r="B155" s="175">
        <v>1</v>
      </c>
      <c r="C155" s="175"/>
      <c r="D155" s="175"/>
      <c r="E155" s="175"/>
      <c r="F155" s="175"/>
      <c r="G155" s="175"/>
      <c r="H155" s="175"/>
      <c r="I155" s="175"/>
      <c r="J155" s="175">
        <v>111</v>
      </c>
      <c r="K155" s="172">
        <v>322</v>
      </c>
      <c r="L155" s="172" t="s">
        <v>26</v>
      </c>
      <c r="M155" s="172"/>
      <c r="N155" s="135">
        <f aca="true" t="shared" si="52" ref="N155:Y155">N156+N157+N158+N159</f>
        <v>156000</v>
      </c>
      <c r="O155" s="135">
        <f>O156+O157+O158+O159</f>
        <v>190000</v>
      </c>
      <c r="P155" s="135">
        <f t="shared" si="52"/>
        <v>147218</v>
      </c>
      <c r="Q155" s="135">
        <f t="shared" si="52"/>
        <v>176000</v>
      </c>
      <c r="R155" s="127">
        <f t="shared" si="52"/>
        <v>0</v>
      </c>
      <c r="S155" s="135">
        <f t="shared" si="52"/>
        <v>10000</v>
      </c>
      <c r="T155" s="575">
        <f t="shared" si="52"/>
        <v>186000</v>
      </c>
      <c r="U155" s="135">
        <f t="shared" si="45"/>
        <v>54000</v>
      </c>
      <c r="V155" s="329">
        <f t="shared" si="52"/>
        <v>174097</v>
      </c>
      <c r="W155" s="633">
        <f>W156+W157+W158+W159</f>
        <v>240000</v>
      </c>
      <c r="X155" s="135">
        <f t="shared" si="52"/>
        <v>166000</v>
      </c>
      <c r="Y155" s="135">
        <f t="shared" si="52"/>
        <v>166000</v>
      </c>
    </row>
    <row r="156" spans="1:25" s="164" customFormat="1" ht="12.75">
      <c r="A156" s="175" t="s">
        <v>246</v>
      </c>
      <c r="B156" s="175">
        <v>1</v>
      </c>
      <c r="C156" s="175"/>
      <c r="D156" s="175"/>
      <c r="E156" s="175"/>
      <c r="F156" s="175"/>
      <c r="G156" s="175"/>
      <c r="H156" s="175"/>
      <c r="I156" s="175"/>
      <c r="J156" s="175">
        <v>133</v>
      </c>
      <c r="K156" s="177">
        <v>3221</v>
      </c>
      <c r="L156" s="177" t="s">
        <v>81</v>
      </c>
      <c r="M156" s="177"/>
      <c r="N156" s="135">
        <v>45000</v>
      </c>
      <c r="O156" s="135">
        <v>45000</v>
      </c>
      <c r="P156" s="135">
        <v>37279</v>
      </c>
      <c r="Q156" s="135">
        <v>45000</v>
      </c>
      <c r="R156" s="127">
        <v>0</v>
      </c>
      <c r="S156" s="135">
        <v>0</v>
      </c>
      <c r="T156" s="575">
        <v>45000</v>
      </c>
      <c r="U156" s="135">
        <f t="shared" si="45"/>
        <v>35000</v>
      </c>
      <c r="V156" s="329">
        <v>57293</v>
      </c>
      <c r="W156" s="633">
        <v>80000</v>
      </c>
      <c r="X156" s="135">
        <v>55000</v>
      </c>
      <c r="Y156" s="135">
        <v>55000</v>
      </c>
    </row>
    <row r="157" spans="1:25" s="164" customFormat="1" ht="12.75">
      <c r="A157" s="175" t="s">
        <v>246</v>
      </c>
      <c r="B157" s="175">
        <v>1</v>
      </c>
      <c r="C157" s="175"/>
      <c r="D157" s="175"/>
      <c r="E157" s="175"/>
      <c r="F157" s="175"/>
      <c r="G157" s="175"/>
      <c r="H157" s="175"/>
      <c r="I157" s="175"/>
      <c r="J157" s="198" t="s">
        <v>595</v>
      </c>
      <c r="K157" s="177">
        <v>3223</v>
      </c>
      <c r="L157" s="178" t="s">
        <v>82</v>
      </c>
      <c r="M157" s="179"/>
      <c r="N157" s="135">
        <v>100000</v>
      </c>
      <c r="O157" s="135">
        <v>120000</v>
      </c>
      <c r="P157" s="135">
        <v>84886</v>
      </c>
      <c r="Q157" s="135">
        <v>120000</v>
      </c>
      <c r="R157" s="127">
        <v>0</v>
      </c>
      <c r="S157" s="135">
        <v>0</v>
      </c>
      <c r="T157" s="575">
        <v>120000</v>
      </c>
      <c r="U157" s="135">
        <f t="shared" si="45"/>
        <v>20000</v>
      </c>
      <c r="V157" s="329">
        <v>104032</v>
      </c>
      <c r="W157" s="633">
        <v>140000</v>
      </c>
      <c r="X157" s="135">
        <v>100000</v>
      </c>
      <c r="Y157" s="135">
        <v>100000</v>
      </c>
    </row>
    <row r="158" spans="1:25" s="164" customFormat="1" ht="12.75">
      <c r="A158" s="175" t="s">
        <v>246</v>
      </c>
      <c r="B158" s="175">
        <v>1</v>
      </c>
      <c r="C158" s="175"/>
      <c r="D158" s="175"/>
      <c r="E158" s="175"/>
      <c r="F158" s="175"/>
      <c r="G158" s="175"/>
      <c r="H158" s="175"/>
      <c r="I158" s="175"/>
      <c r="J158" s="175">
        <v>133</v>
      </c>
      <c r="K158" s="177">
        <v>3225</v>
      </c>
      <c r="L158" s="177" t="s">
        <v>83</v>
      </c>
      <c r="M158" s="177"/>
      <c r="N158" s="135">
        <v>10000</v>
      </c>
      <c r="O158" s="135">
        <v>25000</v>
      </c>
      <c r="P158" s="135">
        <v>25053</v>
      </c>
      <c r="Q158" s="135">
        <v>10000</v>
      </c>
      <c r="R158" s="127">
        <v>0</v>
      </c>
      <c r="S158" s="135">
        <v>0</v>
      </c>
      <c r="T158" s="575">
        <v>10000</v>
      </c>
      <c r="U158" s="135">
        <f t="shared" si="45"/>
        <v>10000</v>
      </c>
      <c r="V158" s="329">
        <v>12772</v>
      </c>
      <c r="W158" s="633">
        <v>20000</v>
      </c>
      <c r="X158" s="135">
        <v>10000</v>
      </c>
      <c r="Y158" s="135">
        <v>10000</v>
      </c>
    </row>
    <row r="159" spans="1:25" s="164" customFormat="1" ht="12.75">
      <c r="A159" s="175" t="s">
        <v>246</v>
      </c>
      <c r="B159" s="175">
        <v>1</v>
      </c>
      <c r="C159" s="175"/>
      <c r="D159" s="175"/>
      <c r="E159" s="175"/>
      <c r="F159" s="175"/>
      <c r="G159" s="175"/>
      <c r="H159" s="175"/>
      <c r="I159" s="175"/>
      <c r="J159" s="175">
        <v>133</v>
      </c>
      <c r="K159" s="177">
        <v>3227</v>
      </c>
      <c r="L159" s="177" t="s">
        <v>129</v>
      </c>
      <c r="M159" s="177"/>
      <c r="N159" s="135">
        <v>1000</v>
      </c>
      <c r="O159" s="135">
        <v>0</v>
      </c>
      <c r="P159" s="135">
        <v>0</v>
      </c>
      <c r="Q159" s="135">
        <v>1000</v>
      </c>
      <c r="R159" s="127">
        <v>0</v>
      </c>
      <c r="S159" s="135">
        <v>10000</v>
      </c>
      <c r="T159" s="575">
        <v>11000</v>
      </c>
      <c r="U159" s="135">
        <f t="shared" si="45"/>
        <v>-11000</v>
      </c>
      <c r="V159" s="329">
        <v>0</v>
      </c>
      <c r="W159" s="633">
        <v>0</v>
      </c>
      <c r="X159" s="135">
        <v>1000</v>
      </c>
      <c r="Y159" s="135">
        <v>1000</v>
      </c>
    </row>
    <row r="160" spans="1:25" s="164" customFormat="1" ht="12.75">
      <c r="A160" s="175" t="s">
        <v>246</v>
      </c>
      <c r="B160" s="175">
        <v>1</v>
      </c>
      <c r="C160" s="175"/>
      <c r="D160" s="175"/>
      <c r="E160" s="175"/>
      <c r="F160" s="175"/>
      <c r="G160" s="175"/>
      <c r="H160" s="175"/>
      <c r="I160" s="175"/>
      <c r="J160" s="175">
        <v>133</v>
      </c>
      <c r="K160" s="172">
        <v>323</v>
      </c>
      <c r="L160" s="172" t="s">
        <v>7</v>
      </c>
      <c r="M160" s="172"/>
      <c r="N160" s="135">
        <f aca="true" t="shared" si="53" ref="N160:S160">N161+N162+N163+N164+N165+N166+N167+N168+N169+N170+N171+N172+N173+N174+N175+N176+N177+N179+N180+N181+N178</f>
        <v>441500</v>
      </c>
      <c r="O160" s="135">
        <f t="shared" si="53"/>
        <v>433600</v>
      </c>
      <c r="P160" s="135">
        <f t="shared" si="53"/>
        <v>417593</v>
      </c>
      <c r="Q160" s="135">
        <f t="shared" si="53"/>
        <v>464000</v>
      </c>
      <c r="R160" s="127">
        <f t="shared" si="53"/>
        <v>30000</v>
      </c>
      <c r="S160" s="135">
        <f t="shared" si="53"/>
        <v>60000</v>
      </c>
      <c r="T160" s="575">
        <f>SUM(T161:T181)</f>
        <v>524847</v>
      </c>
      <c r="U160" s="135">
        <f t="shared" si="45"/>
        <v>116352</v>
      </c>
      <c r="V160" s="329">
        <f>SUM(V161:V181)</f>
        <v>416568</v>
      </c>
      <c r="W160" s="633">
        <f>SUM(W161:W181)</f>
        <v>641199</v>
      </c>
      <c r="X160" s="135">
        <f>SUM(X161:X181)</f>
        <v>401500</v>
      </c>
      <c r="Y160" s="135">
        <f>SUM(Y161:Y181)</f>
        <v>401500</v>
      </c>
    </row>
    <row r="161" spans="1:25" s="164" customFormat="1" ht="12.75">
      <c r="A161" s="175" t="s">
        <v>246</v>
      </c>
      <c r="B161" s="175">
        <v>1</v>
      </c>
      <c r="C161" s="175"/>
      <c r="D161" s="175"/>
      <c r="E161" s="175"/>
      <c r="F161" s="175"/>
      <c r="G161" s="175"/>
      <c r="H161" s="175"/>
      <c r="I161" s="175"/>
      <c r="J161" s="175">
        <v>133</v>
      </c>
      <c r="K161" s="177">
        <v>3231</v>
      </c>
      <c r="L161" s="177" t="s">
        <v>84</v>
      </c>
      <c r="M161" s="199"/>
      <c r="N161" s="135">
        <v>75000</v>
      </c>
      <c r="O161" s="135">
        <v>70000</v>
      </c>
      <c r="P161" s="135">
        <v>68604</v>
      </c>
      <c r="Q161" s="135">
        <v>75000</v>
      </c>
      <c r="R161" s="127">
        <v>0</v>
      </c>
      <c r="S161" s="135">
        <v>0</v>
      </c>
      <c r="T161" s="575">
        <v>75000</v>
      </c>
      <c r="U161" s="135">
        <f t="shared" si="45"/>
        <v>25000</v>
      </c>
      <c r="V161" s="329">
        <v>67444</v>
      </c>
      <c r="W161" s="633">
        <v>100000</v>
      </c>
      <c r="X161" s="135">
        <v>72000</v>
      </c>
      <c r="Y161" s="135">
        <v>72000</v>
      </c>
    </row>
    <row r="162" spans="1:25" s="254" customFormat="1" ht="12.75">
      <c r="A162" s="121" t="s">
        <v>246</v>
      </c>
      <c r="B162" s="121">
        <v>1</v>
      </c>
      <c r="C162" s="121"/>
      <c r="D162" s="121"/>
      <c r="E162" s="121"/>
      <c r="F162" s="121"/>
      <c r="G162" s="121"/>
      <c r="H162" s="121"/>
      <c r="I162" s="121"/>
      <c r="J162" s="121">
        <v>133</v>
      </c>
      <c r="K162" s="205">
        <v>3232</v>
      </c>
      <c r="L162" s="205" t="s">
        <v>85</v>
      </c>
      <c r="M162" s="199"/>
      <c r="N162" s="135">
        <v>15000</v>
      </c>
      <c r="O162" s="135">
        <v>20000</v>
      </c>
      <c r="P162" s="135">
        <v>17016</v>
      </c>
      <c r="Q162" s="135">
        <v>15000</v>
      </c>
      <c r="R162" s="127">
        <v>0</v>
      </c>
      <c r="S162" s="135">
        <v>0</v>
      </c>
      <c r="T162" s="575">
        <v>15000</v>
      </c>
      <c r="U162" s="135">
        <f t="shared" si="45"/>
        <v>-5000</v>
      </c>
      <c r="V162" s="329">
        <v>1928</v>
      </c>
      <c r="W162" s="633">
        <v>10000</v>
      </c>
      <c r="X162" s="135">
        <v>6000</v>
      </c>
      <c r="Y162" s="135">
        <v>6000</v>
      </c>
    </row>
    <row r="163" spans="1:25" s="164" customFormat="1" ht="12.75">
      <c r="A163" s="175" t="s">
        <v>246</v>
      </c>
      <c r="B163" s="175">
        <v>1</v>
      </c>
      <c r="C163" s="175"/>
      <c r="D163" s="175"/>
      <c r="E163" s="175"/>
      <c r="F163" s="175"/>
      <c r="G163" s="175"/>
      <c r="H163" s="175"/>
      <c r="I163" s="175"/>
      <c r="J163" s="175">
        <v>133</v>
      </c>
      <c r="K163" s="177">
        <v>3232</v>
      </c>
      <c r="L163" s="177" t="s">
        <v>125</v>
      </c>
      <c r="M163" s="199"/>
      <c r="N163" s="135">
        <v>30000</v>
      </c>
      <c r="O163" s="135">
        <v>40000</v>
      </c>
      <c r="P163" s="135">
        <v>25125</v>
      </c>
      <c r="Q163" s="135">
        <v>20000</v>
      </c>
      <c r="R163" s="127">
        <v>0</v>
      </c>
      <c r="S163" s="135">
        <v>0</v>
      </c>
      <c r="T163" s="575">
        <v>20000</v>
      </c>
      <c r="U163" s="135">
        <f t="shared" si="45"/>
        <v>7031</v>
      </c>
      <c r="V163" s="329">
        <v>27031</v>
      </c>
      <c r="W163" s="633">
        <v>27031</v>
      </c>
      <c r="X163" s="135">
        <v>20000</v>
      </c>
      <c r="Y163" s="135">
        <v>20000</v>
      </c>
    </row>
    <row r="164" spans="1:25" s="164" customFormat="1" ht="12.75">
      <c r="A164" s="175" t="s">
        <v>246</v>
      </c>
      <c r="B164" s="175">
        <v>1</v>
      </c>
      <c r="C164" s="175"/>
      <c r="D164" s="175"/>
      <c r="E164" s="175"/>
      <c r="F164" s="175"/>
      <c r="G164" s="175"/>
      <c r="H164" s="175"/>
      <c r="I164" s="175"/>
      <c r="J164" s="175">
        <v>133</v>
      </c>
      <c r="K164" s="177">
        <v>3232</v>
      </c>
      <c r="L164" s="177" t="s">
        <v>174</v>
      </c>
      <c r="M164" s="199"/>
      <c r="N164" s="135">
        <v>2000</v>
      </c>
      <c r="O164" s="135">
        <v>2000</v>
      </c>
      <c r="P164" s="135">
        <v>0</v>
      </c>
      <c r="Q164" s="135">
        <v>2000</v>
      </c>
      <c r="R164" s="127">
        <v>0</v>
      </c>
      <c r="S164" s="135">
        <v>0</v>
      </c>
      <c r="T164" s="575">
        <v>2000</v>
      </c>
      <c r="U164" s="135">
        <f t="shared" si="45"/>
        <v>-1110</v>
      </c>
      <c r="V164" s="329">
        <v>890</v>
      </c>
      <c r="W164" s="633">
        <v>890</v>
      </c>
      <c r="X164" s="135">
        <v>2000</v>
      </c>
      <c r="Y164" s="135">
        <v>2000</v>
      </c>
    </row>
    <row r="165" spans="1:25" s="164" customFormat="1" ht="12.75">
      <c r="A165" s="175" t="s">
        <v>246</v>
      </c>
      <c r="B165" s="175">
        <v>1</v>
      </c>
      <c r="C165" s="175"/>
      <c r="D165" s="175"/>
      <c r="E165" s="175"/>
      <c r="F165" s="175"/>
      <c r="G165" s="175"/>
      <c r="H165" s="175"/>
      <c r="I165" s="175"/>
      <c r="J165" s="175">
        <v>133</v>
      </c>
      <c r="K165" s="177">
        <v>3233</v>
      </c>
      <c r="L165" s="177" t="s">
        <v>74</v>
      </c>
      <c r="M165" s="199"/>
      <c r="N165" s="135">
        <v>40000</v>
      </c>
      <c r="O165" s="135">
        <v>35000</v>
      </c>
      <c r="P165" s="135">
        <v>30616</v>
      </c>
      <c r="Q165" s="135">
        <v>35000</v>
      </c>
      <c r="R165" s="127">
        <v>0</v>
      </c>
      <c r="S165" s="135">
        <v>0</v>
      </c>
      <c r="T165" s="575">
        <v>35000</v>
      </c>
      <c r="U165" s="135">
        <f t="shared" si="45"/>
        <v>17000</v>
      </c>
      <c r="V165" s="329">
        <v>40780</v>
      </c>
      <c r="W165" s="633">
        <v>52000</v>
      </c>
      <c r="X165" s="135">
        <v>30000</v>
      </c>
      <c r="Y165" s="135">
        <v>30000</v>
      </c>
    </row>
    <row r="166" spans="1:25" s="164" customFormat="1" ht="12.75">
      <c r="A166" s="175" t="s">
        <v>246</v>
      </c>
      <c r="B166" s="175">
        <v>1</v>
      </c>
      <c r="C166" s="175"/>
      <c r="D166" s="175"/>
      <c r="E166" s="175"/>
      <c r="F166" s="175"/>
      <c r="G166" s="175"/>
      <c r="H166" s="175"/>
      <c r="I166" s="175"/>
      <c r="J166" s="175">
        <v>133</v>
      </c>
      <c r="K166" s="177">
        <v>3234</v>
      </c>
      <c r="L166" s="755" t="s">
        <v>86</v>
      </c>
      <c r="M166" s="756"/>
      <c r="N166" s="135">
        <v>57000</v>
      </c>
      <c r="O166" s="135">
        <v>30000</v>
      </c>
      <c r="P166" s="135">
        <v>48854</v>
      </c>
      <c r="Q166" s="135">
        <v>50000</v>
      </c>
      <c r="R166" s="127">
        <v>0</v>
      </c>
      <c r="S166" s="135">
        <v>0</v>
      </c>
      <c r="T166" s="575">
        <v>50000</v>
      </c>
      <c r="U166" s="135">
        <f t="shared" si="45"/>
        <v>0</v>
      </c>
      <c r="V166" s="329">
        <v>31537</v>
      </c>
      <c r="W166" s="633">
        <v>50000</v>
      </c>
      <c r="X166" s="135">
        <v>30000</v>
      </c>
      <c r="Y166" s="135">
        <v>30000</v>
      </c>
    </row>
    <row r="167" spans="1:25" s="164" customFormat="1" ht="12.75" hidden="1">
      <c r="A167" s="175" t="s">
        <v>246</v>
      </c>
      <c r="B167" s="175">
        <v>1</v>
      </c>
      <c r="C167" s="175"/>
      <c r="D167" s="175"/>
      <c r="E167" s="175"/>
      <c r="F167" s="175"/>
      <c r="G167" s="175"/>
      <c r="H167" s="175"/>
      <c r="I167" s="175"/>
      <c r="J167" s="175">
        <v>133</v>
      </c>
      <c r="K167" s="177">
        <v>3234</v>
      </c>
      <c r="L167" s="178" t="s">
        <v>162</v>
      </c>
      <c r="M167" s="200"/>
      <c r="N167" s="135">
        <v>0</v>
      </c>
      <c r="O167" s="135">
        <v>0</v>
      </c>
      <c r="P167" s="135"/>
      <c r="Q167" s="135">
        <v>0</v>
      </c>
      <c r="R167" s="127"/>
      <c r="S167" s="135"/>
      <c r="T167" s="575">
        <v>0</v>
      </c>
      <c r="U167" s="135">
        <f t="shared" si="45"/>
        <v>0</v>
      </c>
      <c r="V167" s="329"/>
      <c r="W167" s="633"/>
      <c r="X167" s="135">
        <v>0</v>
      </c>
      <c r="Y167" s="135">
        <v>0</v>
      </c>
    </row>
    <row r="168" spans="1:25" s="164" customFormat="1" ht="12.75" hidden="1">
      <c r="A168" s="175" t="s">
        <v>246</v>
      </c>
      <c r="B168" s="175">
        <v>1</v>
      </c>
      <c r="C168" s="175"/>
      <c r="D168" s="175"/>
      <c r="E168" s="175"/>
      <c r="F168" s="175"/>
      <c r="G168" s="175"/>
      <c r="H168" s="175"/>
      <c r="I168" s="175"/>
      <c r="J168" s="175">
        <v>133</v>
      </c>
      <c r="K168" s="177">
        <v>3234</v>
      </c>
      <c r="L168" s="178" t="s">
        <v>163</v>
      </c>
      <c r="M168" s="200"/>
      <c r="N168" s="135">
        <v>0</v>
      </c>
      <c r="O168" s="135">
        <v>0</v>
      </c>
      <c r="P168" s="135"/>
      <c r="Q168" s="135">
        <v>0</v>
      </c>
      <c r="R168" s="127"/>
      <c r="S168" s="135"/>
      <c r="T168" s="575">
        <v>0</v>
      </c>
      <c r="U168" s="135">
        <f t="shared" si="45"/>
        <v>0</v>
      </c>
      <c r="V168" s="329"/>
      <c r="W168" s="633"/>
      <c r="X168" s="135">
        <v>0</v>
      </c>
      <c r="Y168" s="135">
        <v>0</v>
      </c>
    </row>
    <row r="169" spans="1:25" s="164" customFormat="1" ht="12.75">
      <c r="A169" s="175" t="s">
        <v>246</v>
      </c>
      <c r="B169" s="175">
        <v>1</v>
      </c>
      <c r="C169" s="175"/>
      <c r="D169" s="175"/>
      <c r="E169" s="175"/>
      <c r="F169" s="175"/>
      <c r="G169" s="175"/>
      <c r="H169" s="175"/>
      <c r="I169" s="175"/>
      <c r="J169" s="175">
        <v>133</v>
      </c>
      <c r="K169" s="177">
        <v>3236</v>
      </c>
      <c r="L169" s="178" t="s">
        <v>143</v>
      </c>
      <c r="M169" s="200"/>
      <c r="N169" s="135">
        <v>5000</v>
      </c>
      <c r="O169" s="135">
        <v>5000</v>
      </c>
      <c r="P169" s="135">
        <v>0</v>
      </c>
      <c r="Q169" s="135">
        <v>5000</v>
      </c>
      <c r="R169" s="127">
        <v>0</v>
      </c>
      <c r="S169" s="135">
        <v>0</v>
      </c>
      <c r="T169" s="575">
        <v>5000</v>
      </c>
      <c r="U169" s="135">
        <f t="shared" si="45"/>
        <v>-4125</v>
      </c>
      <c r="V169" s="329">
        <v>875</v>
      </c>
      <c r="W169" s="633">
        <v>875</v>
      </c>
      <c r="X169" s="135">
        <v>5000</v>
      </c>
      <c r="Y169" s="135">
        <v>5000</v>
      </c>
    </row>
    <row r="170" spans="1:25" s="164" customFormat="1" ht="12.75">
      <c r="A170" s="175" t="s">
        <v>246</v>
      </c>
      <c r="B170" s="175">
        <v>1</v>
      </c>
      <c r="C170" s="175"/>
      <c r="D170" s="175"/>
      <c r="E170" s="175"/>
      <c r="F170" s="175"/>
      <c r="G170" s="175"/>
      <c r="H170" s="175"/>
      <c r="I170" s="175"/>
      <c r="J170" s="175">
        <v>133</v>
      </c>
      <c r="K170" s="177">
        <v>3236</v>
      </c>
      <c r="L170" s="178" t="s">
        <v>144</v>
      </c>
      <c r="M170" s="200"/>
      <c r="N170" s="135">
        <v>9000</v>
      </c>
      <c r="O170" s="135">
        <v>10000</v>
      </c>
      <c r="P170" s="135">
        <v>9380</v>
      </c>
      <c r="Q170" s="135">
        <v>10000</v>
      </c>
      <c r="R170" s="127">
        <v>0</v>
      </c>
      <c r="S170" s="135">
        <v>0</v>
      </c>
      <c r="T170" s="575">
        <v>10000</v>
      </c>
      <c r="U170" s="135">
        <f t="shared" si="45"/>
        <v>-7340</v>
      </c>
      <c r="V170" s="329">
        <v>2660</v>
      </c>
      <c r="W170" s="633">
        <v>2660</v>
      </c>
      <c r="X170" s="135">
        <v>9000</v>
      </c>
      <c r="Y170" s="135">
        <v>9000</v>
      </c>
    </row>
    <row r="171" spans="1:25" s="164" customFormat="1" ht="12.75">
      <c r="A171" s="175" t="s">
        <v>246</v>
      </c>
      <c r="B171" s="175">
        <v>1</v>
      </c>
      <c r="C171" s="175"/>
      <c r="D171" s="175"/>
      <c r="E171" s="175"/>
      <c r="F171" s="175"/>
      <c r="G171" s="175"/>
      <c r="H171" s="175"/>
      <c r="I171" s="175"/>
      <c r="J171" s="175">
        <v>133</v>
      </c>
      <c r="K171" s="177">
        <v>3237</v>
      </c>
      <c r="L171" s="755" t="s">
        <v>87</v>
      </c>
      <c r="M171" s="756"/>
      <c r="N171" s="135">
        <v>40000</v>
      </c>
      <c r="O171" s="135">
        <v>30000</v>
      </c>
      <c r="P171" s="135">
        <v>32002</v>
      </c>
      <c r="Q171" s="135">
        <v>40000</v>
      </c>
      <c r="R171" s="127">
        <v>0</v>
      </c>
      <c r="S171" s="135">
        <v>0</v>
      </c>
      <c r="T171" s="575">
        <v>40000</v>
      </c>
      <c r="U171" s="135">
        <f t="shared" si="45"/>
        <v>50569</v>
      </c>
      <c r="V171" s="329">
        <v>63569</v>
      </c>
      <c r="W171" s="633">
        <v>90569</v>
      </c>
      <c r="X171" s="135">
        <v>40000</v>
      </c>
      <c r="Y171" s="135">
        <v>40000</v>
      </c>
    </row>
    <row r="172" spans="1:25" s="164" customFormat="1" ht="12.75">
      <c r="A172" s="175" t="s">
        <v>246</v>
      </c>
      <c r="B172" s="175">
        <v>1</v>
      </c>
      <c r="C172" s="175"/>
      <c r="D172" s="175"/>
      <c r="E172" s="175"/>
      <c r="F172" s="175"/>
      <c r="G172" s="175"/>
      <c r="H172" s="175"/>
      <c r="I172" s="175"/>
      <c r="J172" s="175">
        <v>133</v>
      </c>
      <c r="K172" s="177">
        <v>3237</v>
      </c>
      <c r="L172" s="177" t="s">
        <v>88</v>
      </c>
      <c r="M172" s="199"/>
      <c r="N172" s="135">
        <v>35000</v>
      </c>
      <c r="O172" s="135">
        <v>80000</v>
      </c>
      <c r="P172" s="135">
        <v>78337</v>
      </c>
      <c r="Q172" s="135">
        <v>60000</v>
      </c>
      <c r="R172" s="127">
        <v>0</v>
      </c>
      <c r="S172" s="135">
        <v>0</v>
      </c>
      <c r="T172" s="575">
        <v>60847</v>
      </c>
      <c r="U172" s="135">
        <f t="shared" si="45"/>
        <v>-847</v>
      </c>
      <c r="V172" s="329">
        <v>10313</v>
      </c>
      <c r="W172" s="633">
        <v>60000</v>
      </c>
      <c r="X172" s="135">
        <v>60000</v>
      </c>
      <c r="Y172" s="135">
        <v>60000</v>
      </c>
    </row>
    <row r="173" spans="1:25" s="164" customFormat="1" ht="12.75">
      <c r="A173" s="175" t="s">
        <v>246</v>
      </c>
      <c r="B173" s="175">
        <v>1</v>
      </c>
      <c r="C173" s="175"/>
      <c r="D173" s="175"/>
      <c r="E173" s="175"/>
      <c r="F173" s="175"/>
      <c r="G173" s="175"/>
      <c r="H173" s="175"/>
      <c r="I173" s="175"/>
      <c r="J173" s="175">
        <v>133</v>
      </c>
      <c r="K173" s="177">
        <v>3237</v>
      </c>
      <c r="L173" s="177" t="s">
        <v>118</v>
      </c>
      <c r="M173" s="199"/>
      <c r="N173" s="135">
        <v>30000</v>
      </c>
      <c r="O173" s="135">
        <v>30000</v>
      </c>
      <c r="P173" s="135">
        <v>4955</v>
      </c>
      <c r="Q173" s="135">
        <v>50000</v>
      </c>
      <c r="R173" s="127">
        <v>0</v>
      </c>
      <c r="S173" s="135">
        <v>0</v>
      </c>
      <c r="T173" s="575">
        <v>50000</v>
      </c>
      <c r="U173" s="135">
        <f t="shared" si="45"/>
        <v>0</v>
      </c>
      <c r="V173" s="329">
        <v>9555</v>
      </c>
      <c r="W173" s="633">
        <v>50000</v>
      </c>
      <c r="X173" s="135">
        <v>30000</v>
      </c>
      <c r="Y173" s="135">
        <v>30000</v>
      </c>
    </row>
    <row r="174" spans="1:25" s="164" customFormat="1" ht="12.75">
      <c r="A174" s="175" t="s">
        <v>246</v>
      </c>
      <c r="B174" s="175">
        <v>1</v>
      </c>
      <c r="C174" s="175"/>
      <c r="D174" s="175"/>
      <c r="E174" s="175"/>
      <c r="F174" s="175"/>
      <c r="G174" s="175"/>
      <c r="H174" s="175"/>
      <c r="I174" s="175"/>
      <c r="J174" s="175">
        <v>133</v>
      </c>
      <c r="K174" s="177">
        <v>3237</v>
      </c>
      <c r="L174" s="177" t="s">
        <v>123</v>
      </c>
      <c r="M174" s="199"/>
      <c r="N174" s="135">
        <v>10000</v>
      </c>
      <c r="O174" s="135">
        <v>10000</v>
      </c>
      <c r="P174" s="135">
        <v>12460</v>
      </c>
      <c r="Q174" s="135">
        <v>10000</v>
      </c>
      <c r="R174" s="127">
        <v>0</v>
      </c>
      <c r="S174" s="135">
        <v>0</v>
      </c>
      <c r="T174" s="575">
        <v>10000</v>
      </c>
      <c r="U174" s="135">
        <f t="shared" si="45"/>
        <v>571</v>
      </c>
      <c r="V174" s="329">
        <v>10571</v>
      </c>
      <c r="W174" s="633">
        <v>10571</v>
      </c>
      <c r="X174" s="135">
        <v>10000</v>
      </c>
      <c r="Y174" s="135">
        <v>10000</v>
      </c>
    </row>
    <row r="175" spans="1:25" s="164" customFormat="1" ht="23.25" customHeight="1">
      <c r="A175" s="175" t="s">
        <v>246</v>
      </c>
      <c r="B175" s="175">
        <v>1</v>
      </c>
      <c r="C175" s="175"/>
      <c r="D175" s="175"/>
      <c r="E175" s="175"/>
      <c r="F175" s="175"/>
      <c r="G175" s="175"/>
      <c r="H175" s="175"/>
      <c r="I175" s="175"/>
      <c r="J175" s="175">
        <v>133</v>
      </c>
      <c r="K175" s="177">
        <v>3237</v>
      </c>
      <c r="L175" s="762" t="s">
        <v>594</v>
      </c>
      <c r="M175" s="763"/>
      <c r="N175" s="135">
        <v>30000</v>
      </c>
      <c r="O175" s="135">
        <v>22000</v>
      </c>
      <c r="P175" s="135">
        <v>21250</v>
      </c>
      <c r="Q175" s="135">
        <v>22000</v>
      </c>
      <c r="R175" s="127">
        <v>0</v>
      </c>
      <c r="S175" s="135">
        <v>0</v>
      </c>
      <c r="T175" s="575">
        <v>22000</v>
      </c>
      <c r="U175" s="135">
        <f t="shared" si="45"/>
        <v>13000</v>
      </c>
      <c r="V175" s="329">
        <v>24750</v>
      </c>
      <c r="W175" s="633">
        <v>35000</v>
      </c>
      <c r="X175" s="135">
        <v>22000</v>
      </c>
      <c r="Y175" s="135">
        <v>22000</v>
      </c>
    </row>
    <row r="176" spans="1:25" s="164" customFormat="1" ht="12.75">
      <c r="A176" s="175" t="s">
        <v>246</v>
      </c>
      <c r="B176" s="175">
        <v>1</v>
      </c>
      <c r="C176" s="175"/>
      <c r="D176" s="175"/>
      <c r="E176" s="175"/>
      <c r="F176" s="175"/>
      <c r="G176" s="175"/>
      <c r="H176" s="175"/>
      <c r="I176" s="175"/>
      <c r="J176" s="175">
        <v>133</v>
      </c>
      <c r="K176" s="177">
        <v>3237</v>
      </c>
      <c r="L176" s="205" t="s">
        <v>686</v>
      </c>
      <c r="M176" s="200"/>
      <c r="N176" s="135">
        <v>10000</v>
      </c>
      <c r="O176" s="135">
        <v>14000</v>
      </c>
      <c r="P176" s="135">
        <v>38180</v>
      </c>
      <c r="Q176" s="135">
        <v>5000</v>
      </c>
      <c r="R176" s="127">
        <v>10000</v>
      </c>
      <c r="S176" s="135">
        <v>60000</v>
      </c>
      <c r="T176" s="575">
        <v>65000</v>
      </c>
      <c r="U176" s="135">
        <f t="shared" si="45"/>
        <v>25000</v>
      </c>
      <c r="V176" s="329">
        <v>71687</v>
      </c>
      <c r="W176" s="633">
        <v>90000</v>
      </c>
      <c r="X176" s="135">
        <v>5000</v>
      </c>
      <c r="Y176" s="135">
        <v>5000</v>
      </c>
    </row>
    <row r="177" spans="1:25" s="164" customFormat="1" ht="12.75">
      <c r="A177" s="175" t="s">
        <v>246</v>
      </c>
      <c r="B177" s="175">
        <v>1</v>
      </c>
      <c r="C177" s="175"/>
      <c r="D177" s="175"/>
      <c r="E177" s="175"/>
      <c r="F177" s="175"/>
      <c r="G177" s="175"/>
      <c r="H177" s="175"/>
      <c r="I177" s="175"/>
      <c r="J177" s="175">
        <v>133</v>
      </c>
      <c r="K177" s="177">
        <v>3237</v>
      </c>
      <c r="L177" s="201" t="s">
        <v>510</v>
      </c>
      <c r="M177" s="200"/>
      <c r="N177" s="135">
        <v>5000</v>
      </c>
      <c r="O177" s="135">
        <v>5000</v>
      </c>
      <c r="P177" s="135">
        <v>4500</v>
      </c>
      <c r="Q177" s="135">
        <v>5000</v>
      </c>
      <c r="R177" s="127">
        <v>0</v>
      </c>
      <c r="S177" s="135">
        <v>0</v>
      </c>
      <c r="T177" s="575">
        <v>5000</v>
      </c>
      <c r="U177" s="135">
        <f t="shared" si="45"/>
        <v>7000</v>
      </c>
      <c r="V177" s="329">
        <v>3375</v>
      </c>
      <c r="W177" s="633">
        <v>12000</v>
      </c>
      <c r="X177" s="135">
        <v>0</v>
      </c>
      <c r="Y177" s="135">
        <v>0</v>
      </c>
    </row>
    <row r="178" spans="1:25" s="164" customFormat="1" ht="12.75">
      <c r="A178" s="175"/>
      <c r="B178" s="175"/>
      <c r="C178" s="175"/>
      <c r="D178" s="175"/>
      <c r="E178" s="175"/>
      <c r="F178" s="175"/>
      <c r="G178" s="175"/>
      <c r="H178" s="175"/>
      <c r="I178" s="175"/>
      <c r="J178" s="175">
        <v>133</v>
      </c>
      <c r="K178" s="177">
        <v>3237</v>
      </c>
      <c r="L178" s="178" t="s">
        <v>478</v>
      </c>
      <c r="M178" s="200"/>
      <c r="N178" s="135">
        <v>5500</v>
      </c>
      <c r="O178" s="135">
        <v>5100</v>
      </c>
      <c r="P178" s="135">
        <v>5053</v>
      </c>
      <c r="Q178" s="135">
        <v>5000</v>
      </c>
      <c r="R178" s="127">
        <v>0</v>
      </c>
      <c r="S178" s="135">
        <v>0</v>
      </c>
      <c r="T178" s="575">
        <v>5000</v>
      </c>
      <c r="U178" s="135">
        <f t="shared" si="45"/>
        <v>53</v>
      </c>
      <c r="V178" s="329">
        <v>5053</v>
      </c>
      <c r="W178" s="633">
        <v>5053</v>
      </c>
      <c r="X178" s="135">
        <v>5500</v>
      </c>
      <c r="Y178" s="135">
        <v>5500</v>
      </c>
    </row>
    <row r="179" spans="1:25" s="164" customFormat="1" ht="12.75">
      <c r="A179" s="175" t="s">
        <v>246</v>
      </c>
      <c r="B179" s="175">
        <v>1</v>
      </c>
      <c r="C179" s="175"/>
      <c r="D179" s="175"/>
      <c r="E179" s="175"/>
      <c r="F179" s="175"/>
      <c r="G179" s="175"/>
      <c r="H179" s="175"/>
      <c r="I179" s="175"/>
      <c r="J179" s="175">
        <v>133</v>
      </c>
      <c r="K179" s="177">
        <v>3237</v>
      </c>
      <c r="L179" s="178" t="s">
        <v>145</v>
      </c>
      <c r="M179" s="200"/>
      <c r="N179" s="135">
        <v>30000</v>
      </c>
      <c r="O179" s="135">
        <v>0</v>
      </c>
      <c r="P179" s="135">
        <v>0</v>
      </c>
      <c r="Q179" s="135">
        <v>30000</v>
      </c>
      <c r="R179" s="127">
        <v>0</v>
      </c>
      <c r="S179" s="135">
        <v>0</v>
      </c>
      <c r="T179" s="575">
        <v>30000</v>
      </c>
      <c r="U179" s="135">
        <f t="shared" si="45"/>
        <v>-2611</v>
      </c>
      <c r="V179" s="329">
        <v>27389</v>
      </c>
      <c r="W179" s="633">
        <v>27389</v>
      </c>
      <c r="X179" s="135">
        <v>30000</v>
      </c>
      <c r="Y179" s="135">
        <v>30000</v>
      </c>
    </row>
    <row r="180" spans="1:25" s="164" customFormat="1" ht="12.75">
      <c r="A180" s="175" t="s">
        <v>246</v>
      </c>
      <c r="B180" s="175">
        <v>1</v>
      </c>
      <c r="C180" s="175"/>
      <c r="D180" s="175"/>
      <c r="E180" s="175"/>
      <c r="F180" s="175"/>
      <c r="G180" s="175"/>
      <c r="H180" s="175"/>
      <c r="I180" s="175"/>
      <c r="J180" s="175">
        <v>133</v>
      </c>
      <c r="K180" s="177">
        <v>3238</v>
      </c>
      <c r="L180" s="178" t="s">
        <v>89</v>
      </c>
      <c r="M180" s="200"/>
      <c r="N180" s="135">
        <v>8000</v>
      </c>
      <c r="O180" s="135">
        <v>5500</v>
      </c>
      <c r="P180" s="135">
        <v>4959</v>
      </c>
      <c r="Q180" s="135">
        <v>5000</v>
      </c>
      <c r="R180" s="127">
        <v>0</v>
      </c>
      <c r="S180" s="135">
        <v>0</v>
      </c>
      <c r="T180" s="575">
        <v>5000</v>
      </c>
      <c r="U180" s="135">
        <f t="shared" si="45"/>
        <v>-125</v>
      </c>
      <c r="V180" s="329">
        <v>4875</v>
      </c>
      <c r="W180" s="633">
        <v>4875</v>
      </c>
      <c r="X180" s="135">
        <v>5000</v>
      </c>
      <c r="Y180" s="135">
        <v>5000</v>
      </c>
    </row>
    <row r="181" spans="1:25" s="164" customFormat="1" ht="12.75">
      <c r="A181" s="175" t="s">
        <v>246</v>
      </c>
      <c r="B181" s="175">
        <v>1</v>
      </c>
      <c r="C181" s="175"/>
      <c r="D181" s="175"/>
      <c r="E181" s="175"/>
      <c r="F181" s="175"/>
      <c r="G181" s="175"/>
      <c r="H181" s="175"/>
      <c r="I181" s="175"/>
      <c r="J181" s="175">
        <v>133</v>
      </c>
      <c r="K181" s="177">
        <v>3239</v>
      </c>
      <c r="L181" s="178" t="s">
        <v>90</v>
      </c>
      <c r="M181" s="200"/>
      <c r="N181" s="135">
        <v>5000</v>
      </c>
      <c r="O181" s="135">
        <v>20000</v>
      </c>
      <c r="P181" s="135">
        <v>16302</v>
      </c>
      <c r="Q181" s="135">
        <v>20000</v>
      </c>
      <c r="R181" s="127">
        <v>20000</v>
      </c>
      <c r="S181" s="135">
        <v>0</v>
      </c>
      <c r="T181" s="575">
        <v>20000</v>
      </c>
      <c r="U181" s="135">
        <f t="shared" si="45"/>
        <v>-7714</v>
      </c>
      <c r="V181" s="329">
        <v>12286</v>
      </c>
      <c r="W181" s="633">
        <v>12286</v>
      </c>
      <c r="X181" s="135">
        <v>20000</v>
      </c>
      <c r="Y181" s="135">
        <v>20000</v>
      </c>
    </row>
    <row r="182" spans="1:25" s="164" customFormat="1" ht="12.75">
      <c r="A182" s="175" t="s">
        <v>246</v>
      </c>
      <c r="B182" s="175">
        <v>1</v>
      </c>
      <c r="C182" s="175"/>
      <c r="D182" s="175"/>
      <c r="E182" s="175"/>
      <c r="F182" s="175"/>
      <c r="G182" s="175"/>
      <c r="H182" s="175"/>
      <c r="I182" s="175"/>
      <c r="J182" s="175">
        <v>133</v>
      </c>
      <c r="K182" s="172">
        <v>324</v>
      </c>
      <c r="L182" s="202" t="s">
        <v>150</v>
      </c>
      <c r="M182" s="203"/>
      <c r="N182" s="135">
        <f aca="true" t="shared" si="54" ref="N182:Y182">N183+N184</f>
        <v>1000</v>
      </c>
      <c r="O182" s="135">
        <f>O183+O184</f>
        <v>1600</v>
      </c>
      <c r="P182" s="135">
        <f t="shared" si="54"/>
        <v>1989</v>
      </c>
      <c r="Q182" s="135">
        <f t="shared" si="54"/>
        <v>1000</v>
      </c>
      <c r="R182" s="127">
        <f t="shared" si="54"/>
        <v>0</v>
      </c>
      <c r="S182" s="135">
        <v>0</v>
      </c>
      <c r="T182" s="575">
        <f t="shared" si="54"/>
        <v>1000</v>
      </c>
      <c r="U182" s="135">
        <f t="shared" si="45"/>
        <v>904</v>
      </c>
      <c r="V182" s="329">
        <f t="shared" si="54"/>
        <v>1904</v>
      </c>
      <c r="W182" s="633">
        <f>W183+W184</f>
        <v>1904</v>
      </c>
      <c r="X182" s="135">
        <f t="shared" si="54"/>
        <v>6000</v>
      </c>
      <c r="Y182" s="135">
        <f t="shared" si="54"/>
        <v>6000</v>
      </c>
    </row>
    <row r="183" spans="1:25" s="164" customFormat="1" ht="12.75">
      <c r="A183" s="175" t="s">
        <v>246</v>
      </c>
      <c r="B183" s="175">
        <v>1</v>
      </c>
      <c r="C183" s="175"/>
      <c r="D183" s="175"/>
      <c r="E183" s="175"/>
      <c r="F183" s="175"/>
      <c r="G183" s="175"/>
      <c r="H183" s="175"/>
      <c r="I183" s="175"/>
      <c r="J183" s="175">
        <v>133</v>
      </c>
      <c r="K183" s="177">
        <v>3241</v>
      </c>
      <c r="L183" s="178" t="s">
        <v>151</v>
      </c>
      <c r="M183" s="200"/>
      <c r="N183" s="135">
        <v>1000</v>
      </c>
      <c r="O183" s="135">
        <v>1600</v>
      </c>
      <c r="P183" s="135">
        <v>0</v>
      </c>
      <c r="Q183" s="135">
        <v>1000</v>
      </c>
      <c r="R183" s="127">
        <v>0</v>
      </c>
      <c r="S183" s="135">
        <v>0</v>
      </c>
      <c r="T183" s="575">
        <v>1000</v>
      </c>
      <c r="U183" s="135">
        <f t="shared" si="45"/>
        <v>904</v>
      </c>
      <c r="V183" s="329">
        <v>1904</v>
      </c>
      <c r="W183" s="633">
        <v>1904</v>
      </c>
      <c r="X183" s="135">
        <v>1000</v>
      </c>
      <c r="Y183" s="135">
        <v>1000</v>
      </c>
    </row>
    <row r="184" spans="1:25" s="164" customFormat="1" ht="12.75">
      <c r="A184" s="175" t="s">
        <v>246</v>
      </c>
      <c r="B184" s="175">
        <v>1</v>
      </c>
      <c r="C184" s="175"/>
      <c r="D184" s="175"/>
      <c r="E184" s="175"/>
      <c r="F184" s="175"/>
      <c r="G184" s="175"/>
      <c r="H184" s="175"/>
      <c r="I184" s="175"/>
      <c r="J184" s="175">
        <v>133</v>
      </c>
      <c r="K184" s="177">
        <v>3241</v>
      </c>
      <c r="L184" s="178" t="s">
        <v>152</v>
      </c>
      <c r="M184" s="200"/>
      <c r="N184" s="135">
        <v>0</v>
      </c>
      <c r="O184" s="135">
        <v>0</v>
      </c>
      <c r="P184" s="135">
        <v>1989</v>
      </c>
      <c r="Q184" s="135">
        <v>0</v>
      </c>
      <c r="R184" s="127">
        <v>0</v>
      </c>
      <c r="S184" s="135">
        <v>0</v>
      </c>
      <c r="T184" s="575">
        <v>0</v>
      </c>
      <c r="U184" s="135">
        <f t="shared" si="45"/>
        <v>0</v>
      </c>
      <c r="V184" s="329">
        <v>0</v>
      </c>
      <c r="W184" s="633">
        <v>0</v>
      </c>
      <c r="X184" s="135">
        <v>5000</v>
      </c>
      <c r="Y184" s="135">
        <v>5000</v>
      </c>
    </row>
    <row r="185" spans="1:25" s="164" customFormat="1" ht="12.75">
      <c r="A185" s="175" t="s">
        <v>246</v>
      </c>
      <c r="B185" s="175">
        <v>1</v>
      </c>
      <c r="C185" s="175"/>
      <c r="D185" s="175"/>
      <c r="E185" s="175"/>
      <c r="F185" s="175"/>
      <c r="G185" s="175"/>
      <c r="H185" s="175"/>
      <c r="I185" s="175"/>
      <c r="J185" s="175">
        <v>133</v>
      </c>
      <c r="K185" s="172">
        <v>329</v>
      </c>
      <c r="L185" s="172" t="s">
        <v>34</v>
      </c>
      <c r="M185" s="172"/>
      <c r="N185" s="135">
        <f aca="true" t="shared" si="55" ref="N185:Y185">N186+N187+N188+N189+N190</f>
        <v>46500</v>
      </c>
      <c r="O185" s="135">
        <f>O186+O187+O188+O189+O190</f>
        <v>25000</v>
      </c>
      <c r="P185" s="135">
        <f t="shared" si="55"/>
        <v>25903</v>
      </c>
      <c r="Q185" s="135">
        <f t="shared" si="55"/>
        <v>46500</v>
      </c>
      <c r="R185" s="127">
        <f t="shared" si="55"/>
        <v>0</v>
      </c>
      <c r="S185" s="135">
        <f t="shared" si="55"/>
        <v>0</v>
      </c>
      <c r="T185" s="575">
        <f t="shared" si="55"/>
        <v>46500</v>
      </c>
      <c r="U185" s="135">
        <f t="shared" si="45"/>
        <v>-2318</v>
      </c>
      <c r="V185" s="329">
        <f t="shared" si="55"/>
        <v>15446</v>
      </c>
      <c r="W185" s="633">
        <f>W186+W188+W189+W190</f>
        <v>44182</v>
      </c>
      <c r="X185" s="135">
        <f t="shared" si="55"/>
        <v>42000</v>
      </c>
      <c r="Y185" s="135">
        <f t="shared" si="55"/>
        <v>42000</v>
      </c>
    </row>
    <row r="186" spans="1:25" s="164" customFormat="1" ht="12.75">
      <c r="A186" s="175" t="s">
        <v>246</v>
      </c>
      <c r="B186" s="175">
        <v>1</v>
      </c>
      <c r="C186" s="175"/>
      <c r="D186" s="175"/>
      <c r="E186" s="175"/>
      <c r="F186" s="175"/>
      <c r="G186" s="175"/>
      <c r="H186" s="175"/>
      <c r="I186" s="175"/>
      <c r="J186" s="175">
        <v>133</v>
      </c>
      <c r="K186" s="177">
        <v>3292</v>
      </c>
      <c r="L186" s="178" t="s">
        <v>91</v>
      </c>
      <c r="M186" s="200"/>
      <c r="N186" s="135">
        <v>35000</v>
      </c>
      <c r="O186" s="135">
        <v>17000</v>
      </c>
      <c r="P186" s="135">
        <v>18964</v>
      </c>
      <c r="Q186" s="135">
        <v>35000</v>
      </c>
      <c r="R186" s="127">
        <v>0</v>
      </c>
      <c r="S186" s="135">
        <v>0</v>
      </c>
      <c r="T186" s="575">
        <v>35000</v>
      </c>
      <c r="U186" s="135">
        <f t="shared" si="45"/>
        <v>0</v>
      </c>
      <c r="V186" s="329">
        <v>6264</v>
      </c>
      <c r="W186" s="633">
        <v>35000</v>
      </c>
      <c r="X186" s="135">
        <v>35000</v>
      </c>
      <c r="Y186" s="135">
        <v>35000</v>
      </c>
    </row>
    <row r="187" spans="1:25" s="164" customFormat="1" ht="12.75" hidden="1">
      <c r="A187" s="175" t="s">
        <v>246</v>
      </c>
      <c r="B187" s="175">
        <v>1</v>
      </c>
      <c r="C187" s="175"/>
      <c r="D187" s="175"/>
      <c r="E187" s="175"/>
      <c r="F187" s="175"/>
      <c r="G187" s="175"/>
      <c r="H187" s="175"/>
      <c r="I187" s="175"/>
      <c r="J187" s="175">
        <v>133</v>
      </c>
      <c r="K187" s="177">
        <v>3293</v>
      </c>
      <c r="L187" s="178" t="s">
        <v>75</v>
      </c>
      <c r="M187" s="200"/>
      <c r="N187" s="135">
        <v>0</v>
      </c>
      <c r="O187" s="135">
        <v>0</v>
      </c>
      <c r="P187" s="135"/>
      <c r="Q187" s="135">
        <v>0</v>
      </c>
      <c r="R187" s="127"/>
      <c r="S187" s="135"/>
      <c r="T187" s="575">
        <v>0</v>
      </c>
      <c r="U187" s="135">
        <f t="shared" si="45"/>
        <v>0</v>
      </c>
      <c r="V187" s="329"/>
      <c r="W187" s="633"/>
      <c r="X187" s="135">
        <v>0</v>
      </c>
      <c r="Y187" s="135">
        <v>0</v>
      </c>
    </row>
    <row r="188" spans="1:25" s="164" customFormat="1" ht="12.75">
      <c r="A188" s="175" t="s">
        <v>246</v>
      </c>
      <c r="B188" s="175">
        <v>1</v>
      </c>
      <c r="C188" s="175"/>
      <c r="D188" s="175"/>
      <c r="E188" s="175"/>
      <c r="F188" s="175"/>
      <c r="G188" s="175"/>
      <c r="H188" s="175"/>
      <c r="I188" s="175"/>
      <c r="J188" s="175">
        <v>133</v>
      </c>
      <c r="K188" s="177">
        <v>3294</v>
      </c>
      <c r="L188" s="178" t="s">
        <v>92</v>
      </c>
      <c r="M188" s="200"/>
      <c r="N188" s="135">
        <v>2500</v>
      </c>
      <c r="O188" s="135">
        <v>2000</v>
      </c>
      <c r="P188" s="135">
        <v>2000</v>
      </c>
      <c r="Q188" s="135">
        <v>2500</v>
      </c>
      <c r="R188" s="127">
        <v>0</v>
      </c>
      <c r="S188" s="135">
        <v>0</v>
      </c>
      <c r="T188" s="575">
        <v>2500</v>
      </c>
      <c r="U188" s="135">
        <f t="shared" si="45"/>
        <v>-640</v>
      </c>
      <c r="V188" s="329">
        <v>1860</v>
      </c>
      <c r="W188" s="633">
        <v>1860</v>
      </c>
      <c r="X188" s="135">
        <v>2500</v>
      </c>
      <c r="Y188" s="135">
        <v>2500</v>
      </c>
    </row>
    <row r="189" spans="1:25" s="164" customFormat="1" ht="12.75">
      <c r="A189" s="175" t="s">
        <v>246</v>
      </c>
      <c r="B189" s="175">
        <v>1</v>
      </c>
      <c r="C189" s="175"/>
      <c r="D189" s="175"/>
      <c r="E189" s="175"/>
      <c r="F189" s="175"/>
      <c r="G189" s="175"/>
      <c r="H189" s="175"/>
      <c r="I189" s="175"/>
      <c r="J189" s="175">
        <v>133</v>
      </c>
      <c r="K189" s="177">
        <v>3295</v>
      </c>
      <c r="L189" s="178" t="s">
        <v>146</v>
      </c>
      <c r="M189" s="200"/>
      <c r="N189" s="135">
        <v>5000</v>
      </c>
      <c r="O189" s="135">
        <v>2000</v>
      </c>
      <c r="P189" s="135">
        <v>1863</v>
      </c>
      <c r="Q189" s="135">
        <v>5000</v>
      </c>
      <c r="R189" s="127">
        <v>0</v>
      </c>
      <c r="S189" s="135">
        <v>0</v>
      </c>
      <c r="T189" s="575">
        <v>5000</v>
      </c>
      <c r="U189" s="135">
        <f t="shared" si="45"/>
        <v>-1632</v>
      </c>
      <c r="V189" s="329">
        <v>3368</v>
      </c>
      <c r="W189" s="633">
        <v>3368</v>
      </c>
      <c r="X189" s="135">
        <v>500</v>
      </c>
      <c r="Y189" s="135">
        <v>500</v>
      </c>
    </row>
    <row r="190" spans="1:25" s="164" customFormat="1" ht="12.75">
      <c r="A190" s="175" t="s">
        <v>246</v>
      </c>
      <c r="B190" s="175">
        <v>1</v>
      </c>
      <c r="C190" s="175"/>
      <c r="D190" s="175"/>
      <c r="E190" s="175"/>
      <c r="F190" s="175"/>
      <c r="G190" s="175"/>
      <c r="H190" s="175"/>
      <c r="I190" s="175"/>
      <c r="J190" s="175">
        <v>133</v>
      </c>
      <c r="K190" s="177">
        <v>3299</v>
      </c>
      <c r="L190" s="177" t="s">
        <v>34</v>
      </c>
      <c r="M190" s="199"/>
      <c r="N190" s="135">
        <v>4000</v>
      </c>
      <c r="O190" s="135">
        <v>4000</v>
      </c>
      <c r="P190" s="135">
        <v>3076</v>
      </c>
      <c r="Q190" s="135">
        <v>4000</v>
      </c>
      <c r="R190" s="127">
        <v>0</v>
      </c>
      <c r="S190" s="135">
        <v>0</v>
      </c>
      <c r="T190" s="575">
        <v>4000</v>
      </c>
      <c r="U190" s="135">
        <f t="shared" si="45"/>
        <v>-46</v>
      </c>
      <c r="V190" s="329">
        <v>3954</v>
      </c>
      <c r="W190" s="633">
        <v>3954</v>
      </c>
      <c r="X190" s="135">
        <v>4000</v>
      </c>
      <c r="Y190" s="135">
        <v>4000</v>
      </c>
    </row>
    <row r="191" spans="1:25" s="164" customFormat="1" ht="12.75">
      <c r="A191" s="175" t="s">
        <v>246</v>
      </c>
      <c r="B191" s="175">
        <v>1</v>
      </c>
      <c r="C191" s="175"/>
      <c r="D191" s="175"/>
      <c r="E191" s="175"/>
      <c r="F191" s="175"/>
      <c r="G191" s="175"/>
      <c r="H191" s="175"/>
      <c r="I191" s="175"/>
      <c r="J191" s="175">
        <v>133</v>
      </c>
      <c r="K191" s="177">
        <v>34</v>
      </c>
      <c r="L191" s="178" t="s">
        <v>8</v>
      </c>
      <c r="M191" s="200"/>
      <c r="N191" s="135">
        <f aca="true" t="shared" si="56" ref="N191:Y191">N192</f>
        <v>126000</v>
      </c>
      <c r="O191" s="135">
        <f>O192</f>
        <v>193000</v>
      </c>
      <c r="P191" s="135">
        <f t="shared" si="56"/>
        <v>179507</v>
      </c>
      <c r="Q191" s="135">
        <f t="shared" si="56"/>
        <v>135000</v>
      </c>
      <c r="R191" s="127">
        <f t="shared" si="56"/>
        <v>0</v>
      </c>
      <c r="S191" s="135">
        <f t="shared" si="56"/>
        <v>0</v>
      </c>
      <c r="T191" s="575">
        <f t="shared" si="56"/>
        <v>135000</v>
      </c>
      <c r="U191" s="135">
        <f t="shared" si="45"/>
        <v>-60000</v>
      </c>
      <c r="V191" s="329">
        <f t="shared" si="56"/>
        <v>17949</v>
      </c>
      <c r="W191" s="633">
        <f>W192</f>
        <v>75000</v>
      </c>
      <c r="X191" s="135">
        <f t="shared" si="56"/>
        <v>126000</v>
      </c>
      <c r="Y191" s="135">
        <f t="shared" si="56"/>
        <v>126000</v>
      </c>
    </row>
    <row r="192" spans="1:25" s="164" customFormat="1" ht="12.75">
      <c r="A192" s="175" t="s">
        <v>246</v>
      </c>
      <c r="B192" s="175">
        <v>1</v>
      </c>
      <c r="C192" s="175"/>
      <c r="D192" s="175"/>
      <c r="E192" s="175"/>
      <c r="F192" s="175"/>
      <c r="G192" s="175"/>
      <c r="H192" s="175"/>
      <c r="I192" s="175"/>
      <c r="J192" s="175">
        <v>133</v>
      </c>
      <c r="K192" s="172">
        <v>343</v>
      </c>
      <c r="L192" s="202" t="s">
        <v>9</v>
      </c>
      <c r="M192" s="203"/>
      <c r="N192" s="135">
        <f aca="true" t="shared" si="57" ref="N192:Y192">N193+N194</f>
        <v>126000</v>
      </c>
      <c r="O192" s="135">
        <f>O193+O194</f>
        <v>193000</v>
      </c>
      <c r="P192" s="135">
        <f t="shared" si="57"/>
        <v>179507</v>
      </c>
      <c r="Q192" s="135">
        <f t="shared" si="57"/>
        <v>135000</v>
      </c>
      <c r="R192" s="127">
        <f t="shared" si="57"/>
        <v>0</v>
      </c>
      <c r="S192" s="135">
        <f t="shared" si="57"/>
        <v>0</v>
      </c>
      <c r="T192" s="575">
        <f t="shared" si="57"/>
        <v>135000</v>
      </c>
      <c r="U192" s="135">
        <f t="shared" si="45"/>
        <v>-60000</v>
      </c>
      <c r="V192" s="329">
        <f t="shared" si="57"/>
        <v>17949</v>
      </c>
      <c r="W192" s="633">
        <f>W193+W194</f>
        <v>75000</v>
      </c>
      <c r="X192" s="135">
        <f t="shared" si="57"/>
        <v>126000</v>
      </c>
      <c r="Y192" s="135">
        <f t="shared" si="57"/>
        <v>126000</v>
      </c>
    </row>
    <row r="193" spans="1:25" s="164" customFormat="1" ht="12.75">
      <c r="A193" s="175" t="s">
        <v>246</v>
      </c>
      <c r="B193" s="175">
        <v>1</v>
      </c>
      <c r="C193" s="175"/>
      <c r="D193" s="175"/>
      <c r="E193" s="175"/>
      <c r="F193" s="175"/>
      <c r="G193" s="175"/>
      <c r="H193" s="175"/>
      <c r="I193" s="175"/>
      <c r="J193" s="175">
        <v>133</v>
      </c>
      <c r="K193" s="177">
        <v>3431</v>
      </c>
      <c r="L193" s="177" t="s">
        <v>93</v>
      </c>
      <c r="M193" s="177"/>
      <c r="N193" s="135">
        <v>26000</v>
      </c>
      <c r="O193" s="135">
        <v>13000</v>
      </c>
      <c r="P193" s="135">
        <v>12702</v>
      </c>
      <c r="Q193" s="135">
        <v>15000</v>
      </c>
      <c r="R193" s="127">
        <v>0</v>
      </c>
      <c r="S193" s="135">
        <v>0</v>
      </c>
      <c r="T193" s="575">
        <v>15000</v>
      </c>
      <c r="U193" s="135">
        <f t="shared" si="45"/>
        <v>0</v>
      </c>
      <c r="V193" s="329">
        <v>6143</v>
      </c>
      <c r="W193" s="653">
        <v>15000</v>
      </c>
      <c r="X193" s="135">
        <v>26000</v>
      </c>
      <c r="Y193" s="135">
        <v>26000</v>
      </c>
    </row>
    <row r="194" spans="1:25" s="164" customFormat="1" ht="12.75">
      <c r="A194" s="175" t="s">
        <v>246</v>
      </c>
      <c r="B194" s="175">
        <v>1</v>
      </c>
      <c r="C194" s="175"/>
      <c r="D194" s="175"/>
      <c r="E194" s="175"/>
      <c r="F194" s="175"/>
      <c r="G194" s="175"/>
      <c r="H194" s="175"/>
      <c r="I194" s="175"/>
      <c r="J194" s="175">
        <v>133</v>
      </c>
      <c r="K194" s="182">
        <v>3439</v>
      </c>
      <c r="L194" s="182" t="s">
        <v>9</v>
      </c>
      <c r="M194" s="182"/>
      <c r="N194" s="183">
        <v>100000</v>
      </c>
      <c r="O194" s="183">
        <v>180000</v>
      </c>
      <c r="P194" s="183">
        <v>166805</v>
      </c>
      <c r="Q194" s="183">
        <v>120000</v>
      </c>
      <c r="R194" s="165">
        <v>0</v>
      </c>
      <c r="S194" s="183">
        <v>0</v>
      </c>
      <c r="T194" s="576">
        <v>120000</v>
      </c>
      <c r="U194" s="135">
        <f t="shared" si="45"/>
        <v>-60000</v>
      </c>
      <c r="V194" s="330">
        <v>11806</v>
      </c>
      <c r="W194" s="634">
        <v>60000</v>
      </c>
      <c r="X194" s="183">
        <v>100000</v>
      </c>
      <c r="Y194" s="183">
        <v>100000</v>
      </c>
    </row>
    <row r="195" spans="1:25" s="164" customFormat="1" ht="12.75">
      <c r="A195" s="175" t="s">
        <v>246</v>
      </c>
      <c r="B195" s="175">
        <v>1</v>
      </c>
      <c r="C195" s="175"/>
      <c r="D195" s="175"/>
      <c r="E195" s="175"/>
      <c r="F195" s="175"/>
      <c r="G195" s="175"/>
      <c r="H195" s="175"/>
      <c r="I195" s="175"/>
      <c r="J195" s="175">
        <v>133</v>
      </c>
      <c r="K195" s="182">
        <v>38</v>
      </c>
      <c r="L195" s="182" t="s">
        <v>112</v>
      </c>
      <c r="M195" s="182"/>
      <c r="N195" s="183">
        <f aca="true" t="shared" si="58" ref="N195:Y195">N196</f>
        <v>11000</v>
      </c>
      <c r="O195" s="183">
        <f>O196</f>
        <v>23000</v>
      </c>
      <c r="P195" s="183">
        <f t="shared" si="58"/>
        <v>12000</v>
      </c>
      <c r="Q195" s="183">
        <f t="shared" si="58"/>
        <v>11000</v>
      </c>
      <c r="R195" s="165">
        <f t="shared" si="58"/>
        <v>0</v>
      </c>
      <c r="S195" s="183">
        <f t="shared" si="58"/>
        <v>0</v>
      </c>
      <c r="T195" s="576">
        <f t="shared" si="58"/>
        <v>11000</v>
      </c>
      <c r="U195" s="135">
        <f t="shared" si="45"/>
        <v>-2000</v>
      </c>
      <c r="V195" s="330">
        <f t="shared" si="58"/>
        <v>9000</v>
      </c>
      <c r="W195" s="634">
        <f>W196</f>
        <v>9000</v>
      </c>
      <c r="X195" s="183">
        <f t="shared" si="58"/>
        <v>11000</v>
      </c>
      <c r="Y195" s="183">
        <f t="shared" si="58"/>
        <v>11000</v>
      </c>
    </row>
    <row r="196" spans="1:25" s="164" customFormat="1" ht="12.75">
      <c r="A196" s="175" t="s">
        <v>246</v>
      </c>
      <c r="B196" s="175">
        <v>1</v>
      </c>
      <c r="C196" s="175"/>
      <c r="D196" s="175"/>
      <c r="E196" s="175"/>
      <c r="F196" s="175"/>
      <c r="G196" s="175"/>
      <c r="H196" s="175"/>
      <c r="I196" s="175"/>
      <c r="J196" s="204" t="s">
        <v>489</v>
      </c>
      <c r="K196" s="172">
        <v>381</v>
      </c>
      <c r="L196" s="172" t="s">
        <v>12</v>
      </c>
      <c r="M196" s="172"/>
      <c r="N196" s="135">
        <f aca="true" t="shared" si="59" ref="N196:Y196">N197+N199+N200+N201+N203</f>
        <v>11000</v>
      </c>
      <c r="O196" s="135">
        <f>O197+O198+O199+O200+O201+O205</f>
        <v>23000</v>
      </c>
      <c r="P196" s="135">
        <f t="shared" si="59"/>
        <v>12000</v>
      </c>
      <c r="Q196" s="135">
        <f t="shared" si="59"/>
        <v>11000</v>
      </c>
      <c r="R196" s="127">
        <f t="shared" si="59"/>
        <v>0</v>
      </c>
      <c r="S196" s="135">
        <f t="shared" si="59"/>
        <v>0</v>
      </c>
      <c r="T196" s="575">
        <f t="shared" si="59"/>
        <v>11000</v>
      </c>
      <c r="U196" s="135">
        <f aca="true" t="shared" si="60" ref="U196:U203">W196-T196</f>
        <v>-2000</v>
      </c>
      <c r="V196" s="329">
        <f t="shared" si="59"/>
        <v>9000</v>
      </c>
      <c r="W196" s="633">
        <f>W199+W201+W203</f>
        <v>9000</v>
      </c>
      <c r="X196" s="135">
        <f t="shared" si="59"/>
        <v>11000</v>
      </c>
      <c r="Y196" s="135">
        <f t="shared" si="59"/>
        <v>11000</v>
      </c>
    </row>
    <row r="197" spans="1:25" s="164" customFormat="1" ht="12.75" hidden="1">
      <c r="A197" s="175" t="s">
        <v>246</v>
      </c>
      <c r="B197" s="175">
        <v>1</v>
      </c>
      <c r="C197" s="175"/>
      <c r="D197" s="175"/>
      <c r="E197" s="175"/>
      <c r="F197" s="175"/>
      <c r="G197" s="175"/>
      <c r="H197" s="175"/>
      <c r="I197" s="175"/>
      <c r="J197" s="204" t="s">
        <v>489</v>
      </c>
      <c r="K197" s="177">
        <v>3811</v>
      </c>
      <c r="L197" s="177" t="s">
        <v>127</v>
      </c>
      <c r="M197" s="177"/>
      <c r="N197" s="135">
        <v>0</v>
      </c>
      <c r="O197" s="135">
        <v>0</v>
      </c>
      <c r="P197" s="135"/>
      <c r="Q197" s="135">
        <v>0</v>
      </c>
      <c r="R197" s="127"/>
      <c r="S197" s="135"/>
      <c r="T197" s="575">
        <v>0</v>
      </c>
      <c r="U197" s="135">
        <f t="shared" si="60"/>
        <v>0</v>
      </c>
      <c r="V197" s="329"/>
      <c r="W197" s="633"/>
      <c r="X197" s="135">
        <v>0</v>
      </c>
      <c r="Y197" s="135">
        <v>0</v>
      </c>
    </row>
    <row r="198" spans="1:25" s="164" customFormat="1" ht="12.75">
      <c r="A198" s="175"/>
      <c r="B198" s="175"/>
      <c r="C198" s="175"/>
      <c r="D198" s="175"/>
      <c r="E198" s="175"/>
      <c r="F198" s="175"/>
      <c r="G198" s="175"/>
      <c r="H198" s="175"/>
      <c r="I198" s="175"/>
      <c r="J198" s="204"/>
      <c r="K198" s="177">
        <v>3811</v>
      </c>
      <c r="L198" s="205" t="s">
        <v>679</v>
      </c>
      <c r="M198" s="177"/>
      <c r="N198" s="135"/>
      <c r="O198" s="135">
        <v>1000</v>
      </c>
      <c r="P198" s="135"/>
      <c r="Q198" s="135"/>
      <c r="R198" s="127"/>
      <c r="S198" s="135"/>
      <c r="T198" s="575"/>
      <c r="U198" s="135"/>
      <c r="V198" s="329"/>
      <c r="W198" s="633"/>
      <c r="X198" s="135"/>
      <c r="Y198" s="135"/>
    </row>
    <row r="199" spans="1:25" s="164" customFormat="1" ht="12.75">
      <c r="A199" s="175" t="s">
        <v>246</v>
      </c>
      <c r="B199" s="175">
        <v>1</v>
      </c>
      <c r="C199" s="175"/>
      <c r="D199" s="175"/>
      <c r="E199" s="175"/>
      <c r="F199" s="175"/>
      <c r="G199" s="175"/>
      <c r="H199" s="175"/>
      <c r="I199" s="175"/>
      <c r="J199" s="204" t="s">
        <v>489</v>
      </c>
      <c r="K199" s="177">
        <v>3811</v>
      </c>
      <c r="L199" s="205" t="s">
        <v>680</v>
      </c>
      <c r="M199" s="177"/>
      <c r="N199" s="135">
        <v>1000</v>
      </c>
      <c r="O199" s="135">
        <v>2000</v>
      </c>
      <c r="P199" s="135">
        <v>2000</v>
      </c>
      <c r="Q199" s="135">
        <v>1000</v>
      </c>
      <c r="R199" s="127">
        <v>0</v>
      </c>
      <c r="S199" s="135">
        <v>0</v>
      </c>
      <c r="T199" s="575">
        <v>1000</v>
      </c>
      <c r="U199" s="135">
        <f t="shared" si="60"/>
        <v>-1000</v>
      </c>
      <c r="V199" s="329">
        <v>0</v>
      </c>
      <c r="W199" s="633">
        <v>0</v>
      </c>
      <c r="X199" s="135">
        <v>1000</v>
      </c>
      <c r="Y199" s="135">
        <v>1000</v>
      </c>
    </row>
    <row r="200" spans="1:25" s="164" customFormat="1" ht="12.75" hidden="1">
      <c r="A200" s="175" t="s">
        <v>246</v>
      </c>
      <c r="B200" s="175">
        <v>1</v>
      </c>
      <c r="C200" s="175"/>
      <c r="D200" s="175"/>
      <c r="E200" s="175"/>
      <c r="F200" s="175"/>
      <c r="G200" s="175"/>
      <c r="H200" s="175"/>
      <c r="I200" s="175"/>
      <c r="J200" s="204" t="s">
        <v>489</v>
      </c>
      <c r="K200" s="177">
        <v>3811</v>
      </c>
      <c r="L200" s="177" t="s">
        <v>479</v>
      </c>
      <c r="M200" s="177"/>
      <c r="N200" s="135">
        <v>0</v>
      </c>
      <c r="O200" s="135">
        <v>5000</v>
      </c>
      <c r="P200" s="135"/>
      <c r="Q200" s="135">
        <v>0</v>
      </c>
      <c r="R200" s="127"/>
      <c r="S200" s="135"/>
      <c r="T200" s="575">
        <v>0</v>
      </c>
      <c r="U200" s="135">
        <f t="shared" si="60"/>
        <v>0</v>
      </c>
      <c r="V200" s="329"/>
      <c r="W200" s="633"/>
      <c r="X200" s="135">
        <v>0</v>
      </c>
      <c r="Y200" s="135">
        <v>0</v>
      </c>
    </row>
    <row r="201" spans="1:25" s="164" customFormat="1" ht="12.75">
      <c r="A201" s="175" t="s">
        <v>246</v>
      </c>
      <c r="B201" s="175">
        <v>1</v>
      </c>
      <c r="C201" s="175"/>
      <c r="D201" s="175"/>
      <c r="E201" s="175"/>
      <c r="F201" s="175"/>
      <c r="G201" s="175"/>
      <c r="H201" s="175"/>
      <c r="I201" s="175"/>
      <c r="J201" s="204" t="s">
        <v>489</v>
      </c>
      <c r="K201" s="177">
        <v>3811</v>
      </c>
      <c r="L201" s="177" t="s">
        <v>215</v>
      </c>
      <c r="M201" s="177"/>
      <c r="N201" s="135">
        <v>5000</v>
      </c>
      <c r="O201" s="135">
        <v>5000</v>
      </c>
      <c r="P201" s="135">
        <v>0</v>
      </c>
      <c r="Q201" s="135">
        <v>5000</v>
      </c>
      <c r="R201" s="127">
        <v>0</v>
      </c>
      <c r="S201" s="135">
        <v>0</v>
      </c>
      <c r="T201" s="575">
        <v>5000</v>
      </c>
      <c r="U201" s="135">
        <f t="shared" si="60"/>
        <v>0</v>
      </c>
      <c r="V201" s="329">
        <v>5000</v>
      </c>
      <c r="W201" s="633">
        <v>5000</v>
      </c>
      <c r="X201" s="135">
        <v>5000</v>
      </c>
      <c r="Y201" s="135">
        <v>5000</v>
      </c>
    </row>
    <row r="202" spans="1:25" s="254" customFormat="1" ht="12.75">
      <c r="A202" s="121"/>
      <c r="B202" s="121"/>
      <c r="C202" s="121"/>
      <c r="D202" s="121"/>
      <c r="E202" s="121"/>
      <c r="F202" s="121"/>
      <c r="G202" s="121"/>
      <c r="H202" s="121"/>
      <c r="I202" s="121"/>
      <c r="J202" s="198"/>
      <c r="K202" s="205">
        <v>3811</v>
      </c>
      <c r="L202" s="205" t="s">
        <v>678</v>
      </c>
      <c r="M202" s="205"/>
      <c r="N202" s="135">
        <v>5000</v>
      </c>
      <c r="O202" s="135">
        <v>5000</v>
      </c>
      <c r="P202" s="135"/>
      <c r="Q202" s="135"/>
      <c r="R202" s="127"/>
      <c r="S202" s="135"/>
      <c r="T202" s="575"/>
      <c r="U202" s="135"/>
      <c r="V202" s="329"/>
      <c r="W202" s="633"/>
      <c r="X202" s="135"/>
      <c r="Y202" s="135"/>
    </row>
    <row r="203" spans="1:25" s="164" customFormat="1" ht="13.5" thickBot="1">
      <c r="A203" s="175" t="s">
        <v>246</v>
      </c>
      <c r="B203" s="175">
        <v>1</v>
      </c>
      <c r="C203" s="175"/>
      <c r="D203" s="175"/>
      <c r="E203" s="175"/>
      <c r="F203" s="175"/>
      <c r="G203" s="175"/>
      <c r="H203" s="175"/>
      <c r="I203" s="175"/>
      <c r="J203" s="204" t="s">
        <v>489</v>
      </c>
      <c r="K203" s="177">
        <v>3811</v>
      </c>
      <c r="L203" s="205" t="s">
        <v>673</v>
      </c>
      <c r="M203" s="177"/>
      <c r="N203" s="135">
        <v>5000</v>
      </c>
      <c r="O203" s="135">
        <v>10000</v>
      </c>
      <c r="P203" s="135">
        <v>10000</v>
      </c>
      <c r="Q203" s="135">
        <v>5000</v>
      </c>
      <c r="R203" s="127">
        <v>0</v>
      </c>
      <c r="S203" s="135">
        <v>0</v>
      </c>
      <c r="T203" s="575">
        <v>5000</v>
      </c>
      <c r="U203" s="135">
        <f t="shared" si="60"/>
        <v>-1000</v>
      </c>
      <c r="V203" s="329">
        <v>4000</v>
      </c>
      <c r="W203" s="633">
        <v>4000</v>
      </c>
      <c r="X203" s="135">
        <v>5000</v>
      </c>
      <c r="Y203" s="135">
        <v>5000</v>
      </c>
    </row>
    <row r="204" spans="1:25" ht="13.5" hidden="1" thickBot="1">
      <c r="A204" s="175" t="s">
        <v>246</v>
      </c>
      <c r="B204" s="175">
        <v>1</v>
      </c>
      <c r="C204" s="175"/>
      <c r="D204" s="175">
        <v>3</v>
      </c>
      <c r="E204" s="175"/>
      <c r="F204" s="175">
        <v>5</v>
      </c>
      <c r="G204" s="175"/>
      <c r="H204" s="175"/>
      <c r="I204" s="175"/>
      <c r="J204" s="204" t="s">
        <v>489</v>
      </c>
      <c r="K204" s="11">
        <v>51</v>
      </c>
      <c r="L204" s="11" t="s">
        <v>490</v>
      </c>
      <c r="M204" s="11"/>
      <c r="N204" s="135">
        <f>N205</f>
        <v>0</v>
      </c>
      <c r="O204" s="291">
        <v>0</v>
      </c>
      <c r="P204" s="135"/>
      <c r="Q204" s="135">
        <f>Q205</f>
        <v>0</v>
      </c>
      <c r="R204" s="127"/>
      <c r="S204" s="135"/>
      <c r="T204" s="582">
        <f>T205</f>
        <v>0</v>
      </c>
      <c r="U204" s="135"/>
      <c r="V204" s="335"/>
      <c r="W204" s="640"/>
      <c r="X204" s="135">
        <f>X205</f>
        <v>0</v>
      </c>
      <c r="Y204" s="135">
        <f>Y205</f>
        <v>0</v>
      </c>
    </row>
    <row r="205" spans="1:25" ht="13.5" hidden="1" thickBot="1">
      <c r="A205" s="175" t="s">
        <v>246</v>
      </c>
      <c r="B205" s="175">
        <v>1</v>
      </c>
      <c r="C205" s="175"/>
      <c r="D205" s="175">
        <v>3</v>
      </c>
      <c r="E205" s="175"/>
      <c r="F205" s="175">
        <v>5</v>
      </c>
      <c r="G205" s="175"/>
      <c r="H205" s="175"/>
      <c r="I205" s="175"/>
      <c r="J205" s="204" t="s">
        <v>489</v>
      </c>
      <c r="K205" s="10">
        <v>514</v>
      </c>
      <c r="L205" s="10" t="s">
        <v>164</v>
      </c>
      <c r="M205" s="10"/>
      <c r="N205" s="135">
        <f>N206</f>
        <v>0</v>
      </c>
      <c r="O205" s="537">
        <v>10000</v>
      </c>
      <c r="P205" s="135"/>
      <c r="Q205" s="135">
        <f>Q206</f>
        <v>0</v>
      </c>
      <c r="R205" s="127"/>
      <c r="S205" s="135"/>
      <c r="T205" s="582">
        <f>T206</f>
        <v>0</v>
      </c>
      <c r="U205" s="135"/>
      <c r="V205" s="335"/>
      <c r="W205" s="640"/>
      <c r="X205" s="135">
        <f>X206</f>
        <v>0</v>
      </c>
      <c r="Y205" s="135">
        <f>Y206</f>
        <v>0</v>
      </c>
    </row>
    <row r="206" spans="1:25" ht="13.5" hidden="1" thickBot="1">
      <c r="A206" s="175" t="s">
        <v>246</v>
      </c>
      <c r="B206" s="175">
        <v>1</v>
      </c>
      <c r="C206" s="175"/>
      <c r="D206" s="175">
        <v>3</v>
      </c>
      <c r="E206" s="175"/>
      <c r="F206" s="175">
        <v>5</v>
      </c>
      <c r="G206" s="175"/>
      <c r="H206" s="175"/>
      <c r="I206" s="175"/>
      <c r="J206" s="204" t="s">
        <v>489</v>
      </c>
      <c r="K206" s="31">
        <v>5141</v>
      </c>
      <c r="L206" s="31" t="s">
        <v>165</v>
      </c>
      <c r="M206" s="31"/>
      <c r="N206" s="537">
        <v>0</v>
      </c>
      <c r="O206" s="537"/>
      <c r="P206" s="537"/>
      <c r="Q206" s="537">
        <v>0</v>
      </c>
      <c r="R206" s="152"/>
      <c r="S206" s="537"/>
      <c r="T206" s="603">
        <v>0</v>
      </c>
      <c r="U206" s="537"/>
      <c r="V206" s="346"/>
      <c r="W206" s="654"/>
      <c r="X206" s="291">
        <v>0</v>
      </c>
      <c r="Y206" s="291">
        <v>0</v>
      </c>
    </row>
    <row r="207" spans="1:49" s="451" customFormat="1" ht="12.75">
      <c r="A207" s="286"/>
      <c r="B207" s="286"/>
      <c r="C207" s="286"/>
      <c r="D207" s="286"/>
      <c r="E207" s="286"/>
      <c r="F207" s="286"/>
      <c r="G207" s="286"/>
      <c r="H207" s="286"/>
      <c r="I207" s="286"/>
      <c r="J207" s="286"/>
      <c r="K207" s="475"/>
      <c r="L207" s="475" t="s">
        <v>122</v>
      </c>
      <c r="M207" s="475"/>
      <c r="N207" s="538">
        <f aca="true" t="shared" si="61" ref="N207:Y207">N132</f>
        <v>1370000</v>
      </c>
      <c r="O207" s="538">
        <f t="shared" si="61"/>
        <v>1566200</v>
      </c>
      <c r="P207" s="538">
        <f t="shared" si="61"/>
        <v>1395327</v>
      </c>
      <c r="Q207" s="538">
        <f t="shared" si="61"/>
        <v>1560500</v>
      </c>
      <c r="R207" s="402">
        <f t="shared" si="61"/>
        <v>30000</v>
      </c>
      <c r="S207" s="538">
        <f t="shared" si="61"/>
        <v>75000</v>
      </c>
      <c r="T207" s="604">
        <f t="shared" si="61"/>
        <v>1636347</v>
      </c>
      <c r="U207" s="538">
        <f t="shared" si="61"/>
        <v>182445</v>
      </c>
      <c r="V207" s="403">
        <f t="shared" si="61"/>
        <v>1325204</v>
      </c>
      <c r="W207" s="561">
        <f t="shared" si="61"/>
        <v>1818792</v>
      </c>
      <c r="X207" s="538">
        <f t="shared" si="61"/>
        <v>1438500</v>
      </c>
      <c r="Y207" s="538">
        <f t="shared" si="61"/>
        <v>1438500</v>
      </c>
      <c r="Z207" s="254"/>
      <c r="AA207" s="254"/>
      <c r="AB207" s="254"/>
      <c r="AC207" s="254"/>
      <c r="AD207" s="254"/>
      <c r="AE207" s="254"/>
      <c r="AF207" s="254"/>
      <c r="AG207" s="254"/>
      <c r="AH207" s="254"/>
      <c r="AI207" s="254"/>
      <c r="AJ207" s="254"/>
      <c r="AK207" s="254"/>
      <c r="AL207" s="254"/>
      <c r="AM207" s="254"/>
      <c r="AN207" s="254"/>
      <c r="AO207" s="254"/>
      <c r="AP207" s="254"/>
      <c r="AQ207" s="254"/>
      <c r="AR207" s="254"/>
      <c r="AS207" s="254"/>
      <c r="AT207" s="254"/>
      <c r="AU207" s="254"/>
      <c r="AV207" s="254"/>
      <c r="AW207" s="254"/>
    </row>
    <row r="208" spans="1:25" ht="12.75">
      <c r="A208" s="175"/>
      <c r="B208" s="175"/>
      <c r="C208" s="121"/>
      <c r="D208" s="175"/>
      <c r="E208" s="175"/>
      <c r="F208" s="121"/>
      <c r="G208" s="121"/>
      <c r="H208" s="121"/>
      <c r="I208" s="121"/>
      <c r="J208" s="121"/>
      <c r="K208" s="19"/>
      <c r="L208" s="19"/>
      <c r="M208" s="19"/>
      <c r="N208" s="27"/>
      <c r="O208" s="27"/>
      <c r="P208" s="27"/>
      <c r="Q208" s="27"/>
      <c r="R208" s="146"/>
      <c r="S208" s="27"/>
      <c r="T208" s="580"/>
      <c r="U208" s="27"/>
      <c r="V208" s="333"/>
      <c r="W208" s="644"/>
      <c r="X208" s="27"/>
      <c r="Y208" s="27"/>
    </row>
    <row r="209" spans="1:49" s="66" customFormat="1" ht="12.75">
      <c r="A209" s="286"/>
      <c r="B209" s="286"/>
      <c r="C209" s="286"/>
      <c r="D209" s="286"/>
      <c r="E209" s="286"/>
      <c r="F209" s="286"/>
      <c r="G209" s="286"/>
      <c r="H209" s="286"/>
      <c r="I209" s="286"/>
      <c r="J209" s="286"/>
      <c r="K209" s="476" t="s">
        <v>253</v>
      </c>
      <c r="L209" s="830" t="s">
        <v>258</v>
      </c>
      <c r="M209" s="830"/>
      <c r="N209" s="539"/>
      <c r="O209" s="539"/>
      <c r="P209" s="539"/>
      <c r="Q209" s="539"/>
      <c r="R209" s="125"/>
      <c r="S209" s="539"/>
      <c r="T209" s="605"/>
      <c r="U209" s="539"/>
      <c r="V209" s="350"/>
      <c r="W209" s="560"/>
      <c r="X209" s="539"/>
      <c r="Y209" s="539"/>
      <c r="Z209" s="254"/>
      <c r="AA209" s="254"/>
      <c r="AB209" s="254"/>
      <c r="AC209" s="254"/>
      <c r="AD209" s="254"/>
      <c r="AE209" s="254"/>
      <c r="AF209" s="254"/>
      <c r="AG209" s="254"/>
      <c r="AH209" s="254"/>
      <c r="AI209" s="254"/>
      <c r="AJ209" s="254"/>
      <c r="AK209" s="254"/>
      <c r="AL209" s="254"/>
      <c r="AM209" s="254"/>
      <c r="AN209" s="254"/>
      <c r="AO209" s="254"/>
      <c r="AP209" s="254"/>
      <c r="AQ209" s="254"/>
      <c r="AR209" s="254"/>
      <c r="AS209" s="254"/>
      <c r="AT209" s="254"/>
      <c r="AU209" s="254"/>
      <c r="AV209" s="254"/>
      <c r="AW209" s="254"/>
    </row>
    <row r="210" spans="1:49" s="66" customFormat="1" ht="12.75">
      <c r="A210" s="286" t="s">
        <v>248</v>
      </c>
      <c r="B210" s="286"/>
      <c r="C210" s="286"/>
      <c r="D210" s="286"/>
      <c r="E210" s="286"/>
      <c r="F210" s="286"/>
      <c r="G210" s="286"/>
      <c r="H210" s="286"/>
      <c r="I210" s="286"/>
      <c r="J210" s="286">
        <v>112</v>
      </c>
      <c r="K210" s="391" t="s">
        <v>254</v>
      </c>
      <c r="L210" s="391" t="s">
        <v>249</v>
      </c>
      <c r="M210" s="391"/>
      <c r="N210" s="523"/>
      <c r="O210" s="523"/>
      <c r="P210" s="523"/>
      <c r="Q210" s="523"/>
      <c r="R210" s="399"/>
      <c r="S210" s="523"/>
      <c r="T210" s="585"/>
      <c r="U210" s="523"/>
      <c r="V210" s="392"/>
      <c r="W210" s="559"/>
      <c r="X210" s="523"/>
      <c r="Y210" s="523"/>
      <c r="Z210" s="254"/>
      <c r="AA210" s="254"/>
      <c r="AB210" s="254"/>
      <c r="AC210" s="254"/>
      <c r="AD210" s="254"/>
      <c r="AE210" s="254"/>
      <c r="AF210" s="254"/>
      <c r="AG210" s="254"/>
      <c r="AH210" s="254"/>
      <c r="AI210" s="254"/>
      <c r="AJ210" s="254"/>
      <c r="AK210" s="254"/>
      <c r="AL210" s="254"/>
      <c r="AM210" s="254"/>
      <c r="AN210" s="254"/>
      <c r="AO210" s="254"/>
      <c r="AP210" s="254"/>
      <c r="AQ210" s="254"/>
      <c r="AR210" s="254"/>
      <c r="AS210" s="254"/>
      <c r="AT210" s="254"/>
      <c r="AU210" s="254"/>
      <c r="AV210" s="254"/>
      <c r="AW210" s="254"/>
    </row>
    <row r="211" spans="1:25" s="164" customFormat="1" ht="12.75">
      <c r="A211" s="175" t="s">
        <v>250</v>
      </c>
      <c r="B211" s="121">
        <v>1</v>
      </c>
      <c r="C211" s="121"/>
      <c r="D211" s="121"/>
      <c r="E211" s="121"/>
      <c r="F211" s="121"/>
      <c r="G211" s="121"/>
      <c r="H211" s="121"/>
      <c r="I211" s="121"/>
      <c r="J211" s="121">
        <v>112</v>
      </c>
      <c r="K211" s="126">
        <v>3</v>
      </c>
      <c r="L211" s="126" t="s">
        <v>0</v>
      </c>
      <c r="M211" s="126"/>
      <c r="N211" s="135">
        <f aca="true" t="shared" si="62" ref="N211:Y213">N212</f>
        <v>100000</v>
      </c>
      <c r="O211" s="36">
        <f t="shared" si="62"/>
        <v>120000</v>
      </c>
      <c r="P211" s="135">
        <f t="shared" si="62"/>
        <v>106307</v>
      </c>
      <c r="Q211" s="135">
        <f t="shared" si="62"/>
        <v>50000</v>
      </c>
      <c r="R211" s="127">
        <f t="shared" si="62"/>
        <v>150000</v>
      </c>
      <c r="S211" s="135">
        <f t="shared" si="62"/>
        <v>200000</v>
      </c>
      <c r="T211" s="575">
        <f t="shared" si="62"/>
        <v>250000</v>
      </c>
      <c r="U211" s="135">
        <f>W211-T211</f>
        <v>-50000</v>
      </c>
      <c r="V211" s="329">
        <f t="shared" si="62"/>
        <v>118524</v>
      </c>
      <c r="W211" s="633">
        <f>W212</f>
        <v>200000</v>
      </c>
      <c r="X211" s="135">
        <f t="shared" si="62"/>
        <v>50000</v>
      </c>
      <c r="Y211" s="135">
        <f t="shared" si="62"/>
        <v>50000</v>
      </c>
    </row>
    <row r="212" spans="1:25" s="164" customFormat="1" ht="12.75">
      <c r="A212" s="175" t="s">
        <v>250</v>
      </c>
      <c r="B212" s="121">
        <v>1</v>
      </c>
      <c r="C212" s="121"/>
      <c r="D212" s="121"/>
      <c r="E212" s="121"/>
      <c r="F212" s="121"/>
      <c r="G212" s="121"/>
      <c r="H212" s="121"/>
      <c r="I212" s="121"/>
      <c r="J212" s="121">
        <v>112</v>
      </c>
      <c r="K212" s="205">
        <v>32</v>
      </c>
      <c r="L212" s="186" t="s">
        <v>5</v>
      </c>
      <c r="M212" s="187"/>
      <c r="N212" s="135">
        <f t="shared" si="62"/>
        <v>100000</v>
      </c>
      <c r="O212" s="36">
        <f t="shared" si="62"/>
        <v>120000</v>
      </c>
      <c r="P212" s="135">
        <f t="shared" si="62"/>
        <v>106307</v>
      </c>
      <c r="Q212" s="135">
        <f t="shared" si="62"/>
        <v>50000</v>
      </c>
      <c r="R212" s="127">
        <f t="shared" si="62"/>
        <v>150000</v>
      </c>
      <c r="S212" s="135">
        <f t="shared" si="62"/>
        <v>200000</v>
      </c>
      <c r="T212" s="575">
        <f t="shared" si="62"/>
        <v>250000</v>
      </c>
      <c r="U212" s="135">
        <f>W212-T212</f>
        <v>-50000</v>
      </c>
      <c r="V212" s="329">
        <f t="shared" si="62"/>
        <v>118524</v>
      </c>
      <c r="W212" s="633">
        <f>W213</f>
        <v>200000</v>
      </c>
      <c r="X212" s="135">
        <f t="shared" si="62"/>
        <v>50000</v>
      </c>
      <c r="Y212" s="135">
        <f t="shared" si="62"/>
        <v>50000</v>
      </c>
    </row>
    <row r="213" spans="1:25" s="164" customFormat="1" ht="12.75">
      <c r="A213" s="175" t="s">
        <v>250</v>
      </c>
      <c r="B213" s="121">
        <v>1</v>
      </c>
      <c r="C213" s="121"/>
      <c r="D213" s="121"/>
      <c r="E213" s="121"/>
      <c r="F213" s="121"/>
      <c r="G213" s="121"/>
      <c r="H213" s="121"/>
      <c r="I213" s="121"/>
      <c r="J213" s="121">
        <v>112</v>
      </c>
      <c r="K213" s="172">
        <v>323</v>
      </c>
      <c r="L213" s="172" t="s">
        <v>7</v>
      </c>
      <c r="M213" s="172"/>
      <c r="N213" s="135">
        <f t="shared" si="62"/>
        <v>100000</v>
      </c>
      <c r="O213" s="14">
        <f t="shared" si="62"/>
        <v>120000</v>
      </c>
      <c r="P213" s="135">
        <f t="shared" si="62"/>
        <v>106307</v>
      </c>
      <c r="Q213" s="135">
        <f t="shared" si="62"/>
        <v>50000</v>
      </c>
      <c r="R213" s="127">
        <f t="shared" si="62"/>
        <v>150000</v>
      </c>
      <c r="S213" s="135">
        <f t="shared" si="62"/>
        <v>200000</v>
      </c>
      <c r="T213" s="575">
        <f t="shared" si="62"/>
        <v>250000</v>
      </c>
      <c r="U213" s="135">
        <f>W213-T213</f>
        <v>-50000</v>
      </c>
      <c r="V213" s="329">
        <f t="shared" si="62"/>
        <v>118524</v>
      </c>
      <c r="W213" s="633">
        <f>W214</f>
        <v>200000</v>
      </c>
      <c r="X213" s="135">
        <f t="shared" si="62"/>
        <v>50000</v>
      </c>
      <c r="Y213" s="135">
        <f t="shared" si="62"/>
        <v>50000</v>
      </c>
    </row>
    <row r="214" spans="1:25" s="254" customFormat="1" ht="13.5" thickBot="1">
      <c r="A214" s="121" t="s">
        <v>250</v>
      </c>
      <c r="B214" s="121">
        <v>1</v>
      </c>
      <c r="C214" s="121"/>
      <c r="D214" s="121"/>
      <c r="E214" s="121">
        <v>4</v>
      </c>
      <c r="F214" s="121"/>
      <c r="G214" s="121"/>
      <c r="H214" s="121"/>
      <c r="I214" s="121"/>
      <c r="J214" s="121">
        <v>112</v>
      </c>
      <c r="K214" s="205">
        <v>3232</v>
      </c>
      <c r="L214" s="747" t="s">
        <v>202</v>
      </c>
      <c r="M214" s="748"/>
      <c r="N214" s="135">
        <v>100000</v>
      </c>
      <c r="O214" s="36">
        <v>120000</v>
      </c>
      <c r="P214" s="135">
        <v>106307</v>
      </c>
      <c r="Q214" s="135">
        <v>50000</v>
      </c>
      <c r="R214" s="127">
        <v>150000</v>
      </c>
      <c r="S214" s="135">
        <v>200000</v>
      </c>
      <c r="T214" s="575">
        <v>250000</v>
      </c>
      <c r="U214" s="135">
        <f>W214-T214</f>
        <v>-50000</v>
      </c>
      <c r="V214" s="329">
        <v>118524</v>
      </c>
      <c r="W214" s="633">
        <v>200000</v>
      </c>
      <c r="X214" s="135">
        <v>50000</v>
      </c>
      <c r="Y214" s="135">
        <v>50000</v>
      </c>
    </row>
    <row r="215" spans="1:49" s="451" customFormat="1" ht="12.75">
      <c r="A215" s="286"/>
      <c r="B215" s="286"/>
      <c r="C215" s="286"/>
      <c r="D215" s="286"/>
      <c r="E215" s="286"/>
      <c r="F215" s="286"/>
      <c r="G215" s="286"/>
      <c r="H215" s="286"/>
      <c r="I215" s="286"/>
      <c r="J215" s="286"/>
      <c r="K215" s="475"/>
      <c r="L215" s="475" t="s">
        <v>122</v>
      </c>
      <c r="M215" s="475"/>
      <c r="N215" s="538">
        <f aca="true" t="shared" si="63" ref="N215:Y215">N211</f>
        <v>100000</v>
      </c>
      <c r="O215" s="538">
        <f t="shared" si="63"/>
        <v>120000</v>
      </c>
      <c r="P215" s="538">
        <f t="shared" si="63"/>
        <v>106307</v>
      </c>
      <c r="Q215" s="538">
        <f t="shared" si="63"/>
        <v>50000</v>
      </c>
      <c r="R215" s="402">
        <f t="shared" si="63"/>
        <v>150000</v>
      </c>
      <c r="S215" s="538">
        <f t="shared" si="63"/>
        <v>200000</v>
      </c>
      <c r="T215" s="604">
        <f t="shared" si="63"/>
        <v>250000</v>
      </c>
      <c r="U215" s="538">
        <f t="shared" si="63"/>
        <v>-50000</v>
      </c>
      <c r="V215" s="403">
        <f t="shared" si="63"/>
        <v>118524</v>
      </c>
      <c r="W215" s="561">
        <f t="shared" si="63"/>
        <v>200000</v>
      </c>
      <c r="X215" s="538">
        <f t="shared" si="63"/>
        <v>50000</v>
      </c>
      <c r="Y215" s="538">
        <f t="shared" si="63"/>
        <v>50000</v>
      </c>
      <c r="Z215" s="254"/>
      <c r="AA215" s="254"/>
      <c r="AB215" s="254"/>
      <c r="AC215" s="254"/>
      <c r="AD215" s="254"/>
      <c r="AE215" s="254"/>
      <c r="AF215" s="254"/>
      <c r="AG215" s="254"/>
      <c r="AH215" s="254"/>
      <c r="AI215" s="254"/>
      <c r="AJ215" s="254"/>
      <c r="AK215" s="254"/>
      <c r="AL215" s="254"/>
      <c r="AM215" s="254"/>
      <c r="AN215" s="254"/>
      <c r="AO215" s="254"/>
      <c r="AP215" s="254"/>
      <c r="AQ215" s="254"/>
      <c r="AR215" s="254"/>
      <c r="AS215" s="254"/>
      <c r="AT215" s="254"/>
      <c r="AU215" s="254"/>
      <c r="AV215" s="254"/>
      <c r="AW215" s="254"/>
    </row>
    <row r="216" spans="1:25" ht="12.75">
      <c r="A216" s="121"/>
      <c r="B216" s="121"/>
      <c r="C216" s="121"/>
      <c r="D216" s="121"/>
      <c r="E216" s="121"/>
      <c r="F216" s="121"/>
      <c r="G216" s="121"/>
      <c r="H216" s="121"/>
      <c r="I216" s="121"/>
      <c r="J216" s="121"/>
      <c r="K216" s="39"/>
      <c r="L216" s="39"/>
      <c r="M216" s="39"/>
      <c r="N216" s="540"/>
      <c r="O216" s="540"/>
      <c r="P216" s="540"/>
      <c r="Q216" s="540"/>
      <c r="R216" s="153"/>
      <c r="S216" s="540"/>
      <c r="T216" s="606"/>
      <c r="U216" s="540"/>
      <c r="V216" s="347"/>
      <c r="W216" s="644"/>
      <c r="X216" s="161"/>
      <c r="Y216" s="46"/>
    </row>
    <row r="217" spans="1:49" s="66" customFormat="1" ht="12.75">
      <c r="A217" s="286" t="s">
        <v>252</v>
      </c>
      <c r="B217" s="286"/>
      <c r="C217" s="286"/>
      <c r="D217" s="286"/>
      <c r="E217" s="286"/>
      <c r="F217" s="286"/>
      <c r="G217" s="286"/>
      <c r="H217" s="286"/>
      <c r="I217" s="286"/>
      <c r="J217" s="286">
        <v>112</v>
      </c>
      <c r="K217" s="391" t="s">
        <v>25</v>
      </c>
      <c r="L217" s="391" t="s">
        <v>111</v>
      </c>
      <c r="M217" s="391"/>
      <c r="N217" s="523"/>
      <c r="O217" s="523"/>
      <c r="P217" s="523"/>
      <c r="Q217" s="523"/>
      <c r="R217" s="399"/>
      <c r="S217" s="523"/>
      <c r="T217" s="585"/>
      <c r="U217" s="523"/>
      <c r="V217" s="392"/>
      <c r="W217" s="559"/>
      <c r="X217" s="523"/>
      <c r="Y217" s="523"/>
      <c r="Z217" s="254"/>
      <c r="AA217" s="254"/>
      <c r="AB217" s="254"/>
      <c r="AC217" s="254"/>
      <c r="AD217" s="254"/>
      <c r="AE217" s="254"/>
      <c r="AF217" s="254"/>
      <c r="AG217" s="254"/>
      <c r="AH217" s="254"/>
      <c r="AI217" s="254"/>
      <c r="AJ217" s="254"/>
      <c r="AK217" s="254"/>
      <c r="AL217" s="254"/>
      <c r="AM217" s="254"/>
      <c r="AN217" s="254"/>
      <c r="AO217" s="254"/>
      <c r="AP217" s="254"/>
      <c r="AQ217" s="254"/>
      <c r="AR217" s="254"/>
      <c r="AS217" s="254"/>
      <c r="AT217" s="254"/>
      <c r="AU217" s="254"/>
      <c r="AV217" s="254"/>
      <c r="AW217" s="254"/>
    </row>
    <row r="218" spans="1:25" ht="12.75">
      <c r="A218" s="175" t="s">
        <v>252</v>
      </c>
      <c r="B218" s="121">
        <v>1</v>
      </c>
      <c r="C218" s="121"/>
      <c r="D218" s="121"/>
      <c r="E218" s="121"/>
      <c r="F218" s="121"/>
      <c r="G218" s="121"/>
      <c r="H218" s="121"/>
      <c r="I218" s="121"/>
      <c r="J218" s="121">
        <v>112</v>
      </c>
      <c r="K218" s="33">
        <v>3</v>
      </c>
      <c r="L218" s="33" t="s">
        <v>0</v>
      </c>
      <c r="M218" s="33"/>
      <c r="N218" s="14">
        <f aca="true" t="shared" si="64" ref="N218:Y220">N219</f>
        <v>5000</v>
      </c>
      <c r="O218" s="14">
        <f t="shared" si="64"/>
        <v>5000</v>
      </c>
      <c r="P218" s="14">
        <f t="shared" si="64"/>
        <v>1102</v>
      </c>
      <c r="Q218" s="14">
        <f t="shared" si="64"/>
        <v>5000</v>
      </c>
      <c r="R218" s="136">
        <f t="shared" si="64"/>
        <v>0</v>
      </c>
      <c r="S218" s="135">
        <f t="shared" si="64"/>
        <v>0</v>
      </c>
      <c r="T218" s="575">
        <f t="shared" si="64"/>
        <v>5000</v>
      </c>
      <c r="U218" s="135">
        <f>W218-T218</f>
        <v>-695</v>
      </c>
      <c r="V218" s="329">
        <f t="shared" si="64"/>
        <v>4304</v>
      </c>
      <c r="W218" s="633">
        <f t="shared" si="64"/>
        <v>4305</v>
      </c>
      <c r="X218" s="135">
        <f t="shared" si="64"/>
        <v>5000</v>
      </c>
      <c r="Y218" s="135">
        <f t="shared" si="64"/>
        <v>5000</v>
      </c>
    </row>
    <row r="219" spans="1:25" ht="12.75">
      <c r="A219" s="175" t="s">
        <v>252</v>
      </c>
      <c r="B219" s="121">
        <v>1</v>
      </c>
      <c r="C219" s="121"/>
      <c r="D219" s="121"/>
      <c r="E219" s="121"/>
      <c r="F219" s="121"/>
      <c r="G219" s="121"/>
      <c r="H219" s="121"/>
      <c r="I219" s="121"/>
      <c r="J219" s="121">
        <v>112</v>
      </c>
      <c r="K219" s="34">
        <v>38</v>
      </c>
      <c r="L219" s="35" t="s">
        <v>112</v>
      </c>
      <c r="M219" s="40"/>
      <c r="N219" s="14">
        <f t="shared" si="64"/>
        <v>5000</v>
      </c>
      <c r="O219" s="14">
        <f t="shared" si="64"/>
        <v>5000</v>
      </c>
      <c r="P219" s="14">
        <f t="shared" si="64"/>
        <v>1102</v>
      </c>
      <c r="Q219" s="14">
        <f t="shared" si="64"/>
        <v>5000</v>
      </c>
      <c r="R219" s="136">
        <f t="shared" si="64"/>
        <v>0</v>
      </c>
      <c r="S219" s="135">
        <f t="shared" si="64"/>
        <v>0</v>
      </c>
      <c r="T219" s="575">
        <f t="shared" si="64"/>
        <v>5000</v>
      </c>
      <c r="U219" s="135">
        <f>W219-T219</f>
        <v>-695</v>
      </c>
      <c r="V219" s="329">
        <f t="shared" si="64"/>
        <v>4304</v>
      </c>
      <c r="W219" s="633">
        <f t="shared" si="64"/>
        <v>4305</v>
      </c>
      <c r="X219" s="135">
        <f t="shared" si="64"/>
        <v>5000</v>
      </c>
      <c r="Y219" s="135">
        <f t="shared" si="64"/>
        <v>5000</v>
      </c>
    </row>
    <row r="220" spans="1:25" ht="12.75">
      <c r="A220" s="175" t="s">
        <v>252</v>
      </c>
      <c r="B220" s="121">
        <v>1</v>
      </c>
      <c r="C220" s="121"/>
      <c r="D220" s="121"/>
      <c r="E220" s="121"/>
      <c r="F220" s="121"/>
      <c r="G220" s="121"/>
      <c r="H220" s="121"/>
      <c r="I220" s="121"/>
      <c r="J220" s="121">
        <v>112</v>
      </c>
      <c r="K220" s="43">
        <v>383</v>
      </c>
      <c r="L220" s="806" t="s">
        <v>251</v>
      </c>
      <c r="M220" s="807"/>
      <c r="N220" s="14">
        <f t="shared" si="64"/>
        <v>5000</v>
      </c>
      <c r="O220" s="14">
        <f t="shared" si="64"/>
        <v>5000</v>
      </c>
      <c r="P220" s="14">
        <f t="shared" si="64"/>
        <v>1102</v>
      </c>
      <c r="Q220" s="14">
        <f t="shared" si="64"/>
        <v>5000</v>
      </c>
      <c r="R220" s="136">
        <f t="shared" si="64"/>
        <v>0</v>
      </c>
      <c r="S220" s="135">
        <f t="shared" si="64"/>
        <v>0</v>
      </c>
      <c r="T220" s="575">
        <f t="shared" si="64"/>
        <v>5000</v>
      </c>
      <c r="U220" s="135">
        <f>W220-T220</f>
        <v>-695</v>
      </c>
      <c r="V220" s="329">
        <f t="shared" si="64"/>
        <v>4304</v>
      </c>
      <c r="W220" s="633">
        <f t="shared" si="64"/>
        <v>4305</v>
      </c>
      <c r="X220" s="135">
        <f t="shared" si="64"/>
        <v>5000</v>
      </c>
      <c r="Y220" s="135">
        <f t="shared" si="64"/>
        <v>5000</v>
      </c>
    </row>
    <row r="221" spans="1:25" ht="13.5" thickBot="1">
      <c r="A221" s="175" t="s">
        <v>252</v>
      </c>
      <c r="B221" s="121">
        <v>1</v>
      </c>
      <c r="C221" s="121"/>
      <c r="D221" s="121"/>
      <c r="E221" s="121"/>
      <c r="F221" s="121"/>
      <c r="G221" s="121"/>
      <c r="H221" s="121"/>
      <c r="I221" s="121"/>
      <c r="J221" s="121">
        <v>112</v>
      </c>
      <c r="K221" s="34">
        <v>3831</v>
      </c>
      <c r="L221" s="34" t="s">
        <v>111</v>
      </c>
      <c r="M221" s="34"/>
      <c r="N221" s="36">
        <v>5000</v>
      </c>
      <c r="O221" s="36">
        <v>5000</v>
      </c>
      <c r="P221" s="36">
        <v>1102</v>
      </c>
      <c r="Q221" s="36">
        <v>5000</v>
      </c>
      <c r="R221" s="160">
        <v>0</v>
      </c>
      <c r="S221" s="135">
        <v>0</v>
      </c>
      <c r="T221" s="575">
        <v>5000</v>
      </c>
      <c r="U221" s="135">
        <f>W221-T221</f>
        <v>-695</v>
      </c>
      <c r="V221" s="329">
        <v>4304</v>
      </c>
      <c r="W221" s="633">
        <v>4305</v>
      </c>
      <c r="X221" s="36">
        <v>5000</v>
      </c>
      <c r="Y221" s="36">
        <v>5000</v>
      </c>
    </row>
    <row r="222" spans="1:49" s="451" customFormat="1" ht="12.75">
      <c r="A222" s="286"/>
      <c r="B222" s="286"/>
      <c r="C222" s="286"/>
      <c r="D222" s="286"/>
      <c r="E222" s="286"/>
      <c r="F222" s="286"/>
      <c r="G222" s="286"/>
      <c r="H222" s="286"/>
      <c r="I222" s="286"/>
      <c r="J222" s="286"/>
      <c r="K222" s="475"/>
      <c r="L222" s="475" t="s">
        <v>122</v>
      </c>
      <c r="M222" s="475"/>
      <c r="N222" s="538">
        <f aca="true" t="shared" si="65" ref="N222:Y222">N218</f>
        <v>5000</v>
      </c>
      <c r="O222" s="538">
        <f t="shared" si="65"/>
        <v>5000</v>
      </c>
      <c r="P222" s="538">
        <f t="shared" si="65"/>
        <v>1102</v>
      </c>
      <c r="Q222" s="538">
        <f t="shared" si="65"/>
        <v>5000</v>
      </c>
      <c r="R222" s="402">
        <f t="shared" si="65"/>
        <v>0</v>
      </c>
      <c r="S222" s="538">
        <f t="shared" si="65"/>
        <v>0</v>
      </c>
      <c r="T222" s="604">
        <f t="shared" si="65"/>
        <v>5000</v>
      </c>
      <c r="U222" s="542">
        <f>W222-T222</f>
        <v>-695</v>
      </c>
      <c r="V222" s="403">
        <f t="shared" si="65"/>
        <v>4304</v>
      </c>
      <c r="W222" s="561">
        <f>W218</f>
        <v>4305</v>
      </c>
      <c r="X222" s="538">
        <f t="shared" si="65"/>
        <v>5000</v>
      </c>
      <c r="Y222" s="538">
        <f t="shared" si="65"/>
        <v>5000</v>
      </c>
      <c r="Z222" s="254"/>
      <c r="AA222" s="254"/>
      <c r="AB222" s="254"/>
      <c r="AC222" s="254"/>
      <c r="AD222" s="254"/>
      <c r="AE222" s="254"/>
      <c r="AF222" s="254"/>
      <c r="AG222" s="254"/>
      <c r="AH222" s="254"/>
      <c r="AI222" s="254"/>
      <c r="AJ222" s="254"/>
      <c r="AK222" s="254"/>
      <c r="AL222" s="254"/>
      <c r="AM222" s="254"/>
      <c r="AN222" s="254"/>
      <c r="AO222" s="254"/>
      <c r="AP222" s="254"/>
      <c r="AQ222" s="254"/>
      <c r="AR222" s="254"/>
      <c r="AS222" s="254"/>
      <c r="AT222" s="254"/>
      <c r="AU222" s="254"/>
      <c r="AV222" s="254"/>
      <c r="AW222" s="254"/>
    </row>
    <row r="223" spans="1:25" ht="12.75">
      <c r="A223" s="121"/>
      <c r="B223" s="121"/>
      <c r="C223" s="121"/>
      <c r="D223" s="121"/>
      <c r="E223" s="121"/>
      <c r="F223" s="121"/>
      <c r="G223" s="121"/>
      <c r="H223" s="121"/>
      <c r="I223" s="121"/>
      <c r="J223" s="121"/>
      <c r="K223" s="28"/>
      <c r="L223" s="2"/>
      <c r="M223" s="2"/>
      <c r="N223" s="41"/>
      <c r="O223" s="41"/>
      <c r="P223" s="41"/>
      <c r="Q223" s="41"/>
      <c r="R223" s="154"/>
      <c r="S223" s="41"/>
      <c r="T223" s="607"/>
      <c r="U223" s="41"/>
      <c r="V223" s="327"/>
      <c r="W223" s="627"/>
      <c r="X223" s="408"/>
      <c r="Y223" s="41"/>
    </row>
    <row r="224" spans="1:49" s="66" customFormat="1" ht="12.75">
      <c r="A224" s="286"/>
      <c r="B224" s="286"/>
      <c r="C224" s="286"/>
      <c r="D224" s="286"/>
      <c r="E224" s="286"/>
      <c r="F224" s="286"/>
      <c r="G224" s="286"/>
      <c r="H224" s="286"/>
      <c r="I224" s="286"/>
      <c r="J224" s="286"/>
      <c r="K224" s="385" t="s">
        <v>255</v>
      </c>
      <c r="L224" s="385" t="s">
        <v>477</v>
      </c>
      <c r="M224" s="385"/>
      <c r="N224" s="541"/>
      <c r="O224" s="541"/>
      <c r="P224" s="541"/>
      <c r="Q224" s="541"/>
      <c r="R224" s="411"/>
      <c r="S224" s="541"/>
      <c r="T224" s="608"/>
      <c r="U224" s="541"/>
      <c r="V224" s="386"/>
      <c r="W224" s="632"/>
      <c r="X224" s="541"/>
      <c r="Y224" s="541"/>
      <c r="Z224" s="254"/>
      <c r="AA224" s="254"/>
      <c r="AB224" s="254"/>
      <c r="AC224" s="254"/>
      <c r="AD224" s="254"/>
      <c r="AE224" s="254"/>
      <c r="AF224" s="254"/>
      <c r="AG224" s="254"/>
      <c r="AH224" s="254"/>
      <c r="AI224" s="254"/>
      <c r="AJ224" s="254"/>
      <c r="AK224" s="254"/>
      <c r="AL224" s="254"/>
      <c r="AM224" s="254"/>
      <c r="AN224" s="254"/>
      <c r="AO224" s="254"/>
      <c r="AP224" s="254"/>
      <c r="AQ224" s="254"/>
      <c r="AR224" s="254"/>
      <c r="AS224" s="254"/>
      <c r="AT224" s="254"/>
      <c r="AU224" s="254"/>
      <c r="AV224" s="254"/>
      <c r="AW224" s="254"/>
    </row>
    <row r="225" spans="1:49" s="66" customFormat="1" ht="12.75">
      <c r="A225" s="286" t="s">
        <v>256</v>
      </c>
      <c r="B225" s="286"/>
      <c r="C225" s="286"/>
      <c r="D225" s="286"/>
      <c r="E225" s="286"/>
      <c r="F225" s="286"/>
      <c r="G225" s="286"/>
      <c r="H225" s="286"/>
      <c r="I225" s="286"/>
      <c r="J225" s="286"/>
      <c r="K225" s="391" t="s">
        <v>313</v>
      </c>
      <c r="L225" s="389"/>
      <c r="M225" s="389"/>
      <c r="N225" s="523"/>
      <c r="O225" s="523"/>
      <c r="P225" s="523"/>
      <c r="Q225" s="523"/>
      <c r="R225" s="399"/>
      <c r="S225" s="523"/>
      <c r="T225" s="585"/>
      <c r="U225" s="523"/>
      <c r="V225" s="392"/>
      <c r="W225" s="559"/>
      <c r="X225" s="523"/>
      <c r="Y225" s="523"/>
      <c r="Z225" s="254"/>
      <c r="AA225" s="254"/>
      <c r="AB225" s="254"/>
      <c r="AC225" s="254"/>
      <c r="AD225" s="254"/>
      <c r="AE225" s="254"/>
      <c r="AF225" s="254"/>
      <c r="AG225" s="254"/>
      <c r="AH225" s="254"/>
      <c r="AI225" s="254"/>
      <c r="AJ225" s="254"/>
      <c r="AK225" s="254"/>
      <c r="AL225" s="254"/>
      <c r="AM225" s="254"/>
      <c r="AN225" s="254"/>
      <c r="AO225" s="254"/>
      <c r="AP225" s="254"/>
      <c r="AQ225" s="254"/>
      <c r="AR225" s="254"/>
      <c r="AS225" s="254"/>
      <c r="AT225" s="254"/>
      <c r="AU225" s="254"/>
      <c r="AV225" s="254"/>
      <c r="AW225" s="254"/>
    </row>
    <row r="226" spans="1:25" s="164" customFormat="1" ht="12.75">
      <c r="A226" s="175" t="s">
        <v>257</v>
      </c>
      <c r="B226" s="121">
        <v>1</v>
      </c>
      <c r="C226" s="121"/>
      <c r="D226" s="121"/>
      <c r="E226" s="121"/>
      <c r="F226" s="121"/>
      <c r="G226" s="121"/>
      <c r="H226" s="121"/>
      <c r="I226" s="121"/>
      <c r="J226" s="121">
        <v>133</v>
      </c>
      <c r="K226" s="126">
        <v>4</v>
      </c>
      <c r="L226" s="126" t="s">
        <v>1</v>
      </c>
      <c r="M226" s="126"/>
      <c r="N226" s="135">
        <f aca="true" t="shared" si="66" ref="N226:Y226">N227</f>
        <v>55000</v>
      </c>
      <c r="O226" s="135">
        <f t="shared" si="66"/>
        <v>27000</v>
      </c>
      <c r="P226" s="135">
        <f t="shared" si="66"/>
        <v>16006</v>
      </c>
      <c r="Q226" s="135">
        <f t="shared" si="66"/>
        <v>35000</v>
      </c>
      <c r="R226" s="127">
        <f t="shared" si="66"/>
        <v>0</v>
      </c>
      <c r="S226" s="135">
        <f t="shared" si="66"/>
        <v>15000</v>
      </c>
      <c r="T226" s="575">
        <f t="shared" si="66"/>
        <v>50000</v>
      </c>
      <c r="U226" s="135">
        <f aca="true" t="shared" si="67" ref="U226:U238">W226-T226</f>
        <v>-43302</v>
      </c>
      <c r="V226" s="329">
        <f t="shared" si="66"/>
        <v>6698</v>
      </c>
      <c r="W226" s="633">
        <f t="shared" si="66"/>
        <v>6698</v>
      </c>
      <c r="X226" s="135">
        <f t="shared" si="66"/>
        <v>35000</v>
      </c>
      <c r="Y226" s="135">
        <f t="shared" si="66"/>
        <v>35000</v>
      </c>
    </row>
    <row r="227" spans="1:25" s="164" customFormat="1" ht="12.75">
      <c r="A227" s="175" t="s">
        <v>257</v>
      </c>
      <c r="B227" s="121">
        <v>1</v>
      </c>
      <c r="C227" s="121"/>
      <c r="D227" s="121"/>
      <c r="E227" s="121"/>
      <c r="F227" s="121"/>
      <c r="G227" s="121"/>
      <c r="H227" s="121"/>
      <c r="I227" s="121"/>
      <c r="J227" s="121">
        <v>133</v>
      </c>
      <c r="K227" s="205">
        <v>42</v>
      </c>
      <c r="L227" s="205" t="s">
        <v>50</v>
      </c>
      <c r="M227" s="205"/>
      <c r="N227" s="135">
        <f aca="true" t="shared" si="68" ref="N227:Y227">N228+N230+N235</f>
        <v>55000</v>
      </c>
      <c r="O227" s="135">
        <f>O228+O230+O235</f>
        <v>27000</v>
      </c>
      <c r="P227" s="135">
        <f t="shared" si="68"/>
        <v>16006</v>
      </c>
      <c r="Q227" s="135">
        <f t="shared" si="68"/>
        <v>35000</v>
      </c>
      <c r="R227" s="127">
        <f t="shared" si="68"/>
        <v>0</v>
      </c>
      <c r="S227" s="135">
        <f t="shared" si="68"/>
        <v>15000</v>
      </c>
      <c r="T227" s="575">
        <f t="shared" si="68"/>
        <v>50000</v>
      </c>
      <c r="U227" s="135">
        <f t="shared" si="67"/>
        <v>-43302</v>
      </c>
      <c r="V227" s="329">
        <f t="shared" si="68"/>
        <v>6698</v>
      </c>
      <c r="W227" s="633">
        <f>W228+W230+W235</f>
        <v>6698</v>
      </c>
      <c r="X227" s="135">
        <f t="shared" si="68"/>
        <v>35000</v>
      </c>
      <c r="Y227" s="135">
        <f t="shared" si="68"/>
        <v>35000</v>
      </c>
    </row>
    <row r="228" spans="1:25" s="164" customFormat="1" ht="12.75">
      <c r="A228" s="175" t="s">
        <v>257</v>
      </c>
      <c r="B228" s="121">
        <v>1</v>
      </c>
      <c r="C228" s="121"/>
      <c r="D228" s="121"/>
      <c r="E228" s="121"/>
      <c r="F228" s="121"/>
      <c r="G228" s="121"/>
      <c r="H228" s="121"/>
      <c r="I228" s="121"/>
      <c r="J228" s="121">
        <v>133</v>
      </c>
      <c r="K228" s="172">
        <v>421</v>
      </c>
      <c r="L228" s="758" t="s">
        <v>13</v>
      </c>
      <c r="M228" s="759"/>
      <c r="N228" s="135">
        <f aca="true" t="shared" si="69" ref="N228:Y228">N229</f>
        <v>10000</v>
      </c>
      <c r="O228" s="135">
        <f t="shared" si="69"/>
        <v>0</v>
      </c>
      <c r="P228" s="135">
        <v>0</v>
      </c>
      <c r="Q228" s="135">
        <f t="shared" si="69"/>
        <v>10000</v>
      </c>
      <c r="R228" s="127">
        <f t="shared" si="69"/>
        <v>0</v>
      </c>
      <c r="S228" s="135">
        <f t="shared" si="69"/>
        <v>0</v>
      </c>
      <c r="T228" s="575">
        <f t="shared" si="69"/>
        <v>10000</v>
      </c>
      <c r="U228" s="135">
        <f t="shared" si="67"/>
        <v>-10000</v>
      </c>
      <c r="V228" s="329">
        <f t="shared" si="69"/>
        <v>0</v>
      </c>
      <c r="W228" s="633">
        <f>W229</f>
        <v>0</v>
      </c>
      <c r="X228" s="135">
        <f t="shared" si="69"/>
        <v>10000</v>
      </c>
      <c r="Y228" s="135">
        <f t="shared" si="69"/>
        <v>10000</v>
      </c>
    </row>
    <row r="229" spans="1:25" s="164" customFormat="1" ht="12.75">
      <c r="A229" s="175" t="s">
        <v>257</v>
      </c>
      <c r="B229" s="121">
        <v>1</v>
      </c>
      <c r="C229" s="121"/>
      <c r="D229" s="121"/>
      <c r="E229" s="121"/>
      <c r="F229" s="121"/>
      <c r="G229" s="121"/>
      <c r="H229" s="121"/>
      <c r="I229" s="121"/>
      <c r="J229" s="121">
        <v>133</v>
      </c>
      <c r="K229" s="205">
        <v>4214</v>
      </c>
      <c r="L229" s="755" t="s">
        <v>261</v>
      </c>
      <c r="M229" s="748"/>
      <c r="N229" s="135">
        <v>10000</v>
      </c>
      <c r="O229" s="135">
        <v>0</v>
      </c>
      <c r="P229" s="135">
        <v>0</v>
      </c>
      <c r="Q229" s="135">
        <v>10000</v>
      </c>
      <c r="R229" s="127">
        <v>0</v>
      </c>
      <c r="S229" s="135">
        <v>0</v>
      </c>
      <c r="T229" s="575">
        <v>10000</v>
      </c>
      <c r="U229" s="135">
        <f t="shared" si="67"/>
        <v>-10000</v>
      </c>
      <c r="V229" s="329">
        <v>0</v>
      </c>
      <c r="W229" s="633">
        <v>0</v>
      </c>
      <c r="X229" s="135">
        <v>10000</v>
      </c>
      <c r="Y229" s="135">
        <v>10000</v>
      </c>
    </row>
    <row r="230" spans="1:25" s="164" customFormat="1" ht="12.75">
      <c r="A230" s="175" t="s">
        <v>257</v>
      </c>
      <c r="B230" s="121">
        <v>1</v>
      </c>
      <c r="C230" s="121"/>
      <c r="D230" s="121"/>
      <c r="E230" s="121"/>
      <c r="F230" s="121"/>
      <c r="G230" s="121"/>
      <c r="H230" s="121"/>
      <c r="I230" s="121"/>
      <c r="J230" s="121">
        <v>133</v>
      </c>
      <c r="K230" s="172">
        <v>422</v>
      </c>
      <c r="L230" s="758" t="s">
        <v>259</v>
      </c>
      <c r="M230" s="759"/>
      <c r="N230" s="135">
        <f>N231+N232+N233</f>
        <v>35000</v>
      </c>
      <c r="O230" s="135">
        <f>SUM(O231:O234)</f>
        <v>22000</v>
      </c>
      <c r="P230" s="135">
        <f>P231+P232+P233</f>
        <v>14557</v>
      </c>
      <c r="Q230" s="135">
        <f>Q231+Q232+Q233</f>
        <v>15000</v>
      </c>
      <c r="R230" s="127">
        <v>0</v>
      </c>
      <c r="S230" s="135">
        <v>5000</v>
      </c>
      <c r="T230" s="575">
        <f>T231+T232+T233</f>
        <v>20000</v>
      </c>
      <c r="U230" s="135">
        <f t="shared" si="67"/>
        <v>-13302</v>
      </c>
      <c r="V230" s="329">
        <f>V231+V232+V233</f>
        <v>6698</v>
      </c>
      <c r="W230" s="633">
        <f>W231+W232</f>
        <v>6698</v>
      </c>
      <c r="X230" s="135">
        <f>X231+X232+X233</f>
        <v>15000</v>
      </c>
      <c r="Y230" s="135">
        <f>Y231+Y232+Y233</f>
        <v>15000</v>
      </c>
    </row>
    <row r="231" spans="1:25" s="164" customFormat="1" ht="12.75">
      <c r="A231" s="175" t="s">
        <v>257</v>
      </c>
      <c r="B231" s="121">
        <v>1</v>
      </c>
      <c r="C231" s="121"/>
      <c r="D231" s="121"/>
      <c r="E231" s="121"/>
      <c r="F231" s="121"/>
      <c r="G231" s="121"/>
      <c r="H231" s="121"/>
      <c r="I231" s="121"/>
      <c r="J231" s="121">
        <v>133</v>
      </c>
      <c r="K231" s="205">
        <v>4221</v>
      </c>
      <c r="L231" s="755" t="s">
        <v>95</v>
      </c>
      <c r="M231" s="748"/>
      <c r="N231" s="135">
        <v>20000</v>
      </c>
      <c r="O231" s="135">
        <v>4000</v>
      </c>
      <c r="P231" s="135">
        <v>3369</v>
      </c>
      <c r="Q231" s="135">
        <v>5000</v>
      </c>
      <c r="R231" s="127">
        <v>0</v>
      </c>
      <c r="S231" s="135">
        <v>5000</v>
      </c>
      <c r="T231" s="575">
        <v>10000</v>
      </c>
      <c r="U231" s="135">
        <f t="shared" si="67"/>
        <v>-10000</v>
      </c>
      <c r="V231" s="329">
        <v>0</v>
      </c>
      <c r="W231" s="633">
        <v>0</v>
      </c>
      <c r="X231" s="135">
        <v>5000</v>
      </c>
      <c r="Y231" s="135">
        <v>5000</v>
      </c>
    </row>
    <row r="232" spans="1:25" s="164" customFormat="1" ht="12.75">
      <c r="A232" s="175" t="s">
        <v>257</v>
      </c>
      <c r="B232" s="121">
        <v>1</v>
      </c>
      <c r="C232" s="121"/>
      <c r="D232" s="121"/>
      <c r="E232" s="121"/>
      <c r="F232" s="121"/>
      <c r="G232" s="121"/>
      <c r="H232" s="121"/>
      <c r="I232" s="121"/>
      <c r="J232" s="121">
        <v>133</v>
      </c>
      <c r="K232" s="206">
        <v>4221</v>
      </c>
      <c r="L232" s="180" t="s">
        <v>94</v>
      </c>
      <c r="M232" s="207"/>
      <c r="N232" s="135">
        <v>15000</v>
      </c>
      <c r="O232" s="135">
        <v>5000</v>
      </c>
      <c r="P232" s="135">
        <v>11188</v>
      </c>
      <c r="Q232" s="135">
        <v>10000</v>
      </c>
      <c r="R232" s="127">
        <v>0</v>
      </c>
      <c r="S232" s="135">
        <v>0</v>
      </c>
      <c r="T232" s="575">
        <v>10000</v>
      </c>
      <c r="U232" s="135">
        <f t="shared" si="67"/>
        <v>-3302</v>
      </c>
      <c r="V232" s="329">
        <v>6698</v>
      </c>
      <c r="W232" s="633">
        <v>6698</v>
      </c>
      <c r="X232" s="135">
        <v>10000</v>
      </c>
      <c r="Y232" s="135">
        <v>10000</v>
      </c>
    </row>
    <row r="233" spans="1:25" s="164" customFormat="1" ht="12.75" hidden="1">
      <c r="A233" s="175" t="s">
        <v>257</v>
      </c>
      <c r="B233" s="121">
        <v>1</v>
      </c>
      <c r="C233" s="121"/>
      <c r="D233" s="121"/>
      <c r="E233" s="121"/>
      <c r="F233" s="121"/>
      <c r="G233" s="121"/>
      <c r="H233" s="121"/>
      <c r="I233" s="121"/>
      <c r="J233" s="121">
        <v>133</v>
      </c>
      <c r="K233" s="206">
        <v>4227</v>
      </c>
      <c r="L233" s="180" t="s">
        <v>470</v>
      </c>
      <c r="M233" s="207"/>
      <c r="N233" s="135">
        <v>0</v>
      </c>
      <c r="O233" s="135"/>
      <c r="P233" s="135"/>
      <c r="Q233" s="135">
        <v>0</v>
      </c>
      <c r="R233" s="127"/>
      <c r="S233" s="135"/>
      <c r="T233" s="575"/>
      <c r="U233" s="135">
        <f t="shared" si="67"/>
        <v>0</v>
      </c>
      <c r="V233" s="329"/>
      <c r="W233" s="633"/>
      <c r="X233" s="135">
        <v>0</v>
      </c>
      <c r="Y233" s="135">
        <v>0</v>
      </c>
    </row>
    <row r="234" spans="1:25" s="164" customFormat="1" ht="12.75">
      <c r="A234" s="175"/>
      <c r="B234" s="121"/>
      <c r="C234" s="121"/>
      <c r="D234" s="121"/>
      <c r="E234" s="121"/>
      <c r="F234" s="121"/>
      <c r="G234" s="121"/>
      <c r="H234" s="121"/>
      <c r="I234" s="121"/>
      <c r="J234" s="121"/>
      <c r="K234" s="206">
        <v>4223</v>
      </c>
      <c r="L234" s="517" t="s">
        <v>681</v>
      </c>
      <c r="M234" s="516"/>
      <c r="N234" s="135">
        <v>0</v>
      </c>
      <c r="O234" s="135">
        <v>13000</v>
      </c>
      <c r="P234" s="135"/>
      <c r="Q234" s="135"/>
      <c r="R234" s="127"/>
      <c r="S234" s="135"/>
      <c r="T234" s="575"/>
      <c r="U234" s="135"/>
      <c r="V234" s="329"/>
      <c r="W234" s="633"/>
      <c r="X234" s="135"/>
      <c r="Y234" s="135"/>
    </row>
    <row r="235" spans="1:25" s="164" customFormat="1" ht="12.75">
      <c r="A235" s="175" t="s">
        <v>257</v>
      </c>
      <c r="B235" s="121">
        <v>1</v>
      </c>
      <c r="C235" s="121"/>
      <c r="D235" s="121"/>
      <c r="E235" s="121"/>
      <c r="F235" s="121"/>
      <c r="G235" s="121"/>
      <c r="H235" s="121"/>
      <c r="I235" s="121"/>
      <c r="J235" s="121">
        <v>133</v>
      </c>
      <c r="K235" s="208">
        <v>426</v>
      </c>
      <c r="L235" s="758" t="s">
        <v>30</v>
      </c>
      <c r="M235" s="759"/>
      <c r="N235" s="135">
        <f aca="true" t="shared" si="70" ref="N235:Y235">N236+N237</f>
        <v>10000</v>
      </c>
      <c r="O235" s="135">
        <f t="shared" si="70"/>
        <v>5000</v>
      </c>
      <c r="P235" s="135">
        <f t="shared" si="70"/>
        <v>1449</v>
      </c>
      <c r="Q235" s="135">
        <f t="shared" si="70"/>
        <v>10000</v>
      </c>
      <c r="R235" s="127">
        <f t="shared" si="70"/>
        <v>0</v>
      </c>
      <c r="S235" s="135">
        <f t="shared" si="70"/>
        <v>10000</v>
      </c>
      <c r="T235" s="575">
        <f t="shared" si="70"/>
        <v>20000</v>
      </c>
      <c r="U235" s="135">
        <f t="shared" si="67"/>
        <v>-20000</v>
      </c>
      <c r="V235" s="329">
        <f t="shared" si="70"/>
        <v>0</v>
      </c>
      <c r="W235" s="633">
        <f>W236</f>
        <v>0</v>
      </c>
      <c r="X235" s="135">
        <f t="shared" si="70"/>
        <v>10000</v>
      </c>
      <c r="Y235" s="135">
        <f t="shared" si="70"/>
        <v>10000</v>
      </c>
    </row>
    <row r="236" spans="1:25" s="164" customFormat="1" ht="13.5" thickBot="1">
      <c r="A236" s="175" t="s">
        <v>257</v>
      </c>
      <c r="B236" s="121">
        <v>1</v>
      </c>
      <c r="C236" s="121"/>
      <c r="D236" s="121"/>
      <c r="E236" s="121"/>
      <c r="F236" s="121"/>
      <c r="G236" s="121"/>
      <c r="H236" s="121"/>
      <c r="I236" s="121"/>
      <c r="J236" s="121">
        <v>133</v>
      </c>
      <c r="K236" s="206">
        <v>4262</v>
      </c>
      <c r="L236" s="755" t="s">
        <v>260</v>
      </c>
      <c r="M236" s="756"/>
      <c r="N236" s="135">
        <v>10000</v>
      </c>
      <c r="O236" s="135">
        <v>5000</v>
      </c>
      <c r="P236" s="135">
        <v>1449</v>
      </c>
      <c r="Q236" s="135">
        <v>10000</v>
      </c>
      <c r="R236" s="127">
        <v>0</v>
      </c>
      <c r="S236" s="135">
        <v>10000</v>
      </c>
      <c r="T236" s="575">
        <v>20000</v>
      </c>
      <c r="U236" s="135">
        <f t="shared" si="67"/>
        <v>-20000</v>
      </c>
      <c r="V236" s="329">
        <v>0</v>
      </c>
      <c r="W236" s="633">
        <v>0</v>
      </c>
      <c r="X236" s="135">
        <v>10000</v>
      </c>
      <c r="Y236" s="135">
        <v>10000</v>
      </c>
    </row>
    <row r="237" spans="1:25" ht="13.5" hidden="1" thickBot="1">
      <c r="A237" s="175" t="s">
        <v>257</v>
      </c>
      <c r="B237" s="121">
        <v>1</v>
      </c>
      <c r="C237" s="121"/>
      <c r="D237" s="121">
        <v>3</v>
      </c>
      <c r="E237" s="121"/>
      <c r="F237" s="121"/>
      <c r="G237" s="121"/>
      <c r="H237" s="121"/>
      <c r="I237" s="121"/>
      <c r="J237" s="121">
        <v>133</v>
      </c>
      <c r="K237" s="49">
        <v>4264</v>
      </c>
      <c r="L237" s="831" t="s">
        <v>96</v>
      </c>
      <c r="M237" s="832"/>
      <c r="N237" s="36">
        <v>0</v>
      </c>
      <c r="O237" s="36"/>
      <c r="P237" s="36"/>
      <c r="Q237" s="36">
        <v>0</v>
      </c>
      <c r="R237" s="120"/>
      <c r="S237" s="36"/>
      <c r="T237" s="609"/>
      <c r="U237" s="135">
        <f t="shared" si="67"/>
        <v>0</v>
      </c>
      <c r="V237" s="348"/>
      <c r="W237" s="640"/>
      <c r="X237" s="36">
        <v>0</v>
      </c>
      <c r="Y237" s="36">
        <v>0</v>
      </c>
    </row>
    <row r="238" spans="1:49" s="451" customFormat="1" ht="12.75">
      <c r="A238" s="286"/>
      <c r="B238" s="286"/>
      <c r="C238" s="286"/>
      <c r="D238" s="286"/>
      <c r="E238" s="286"/>
      <c r="F238" s="286"/>
      <c r="G238" s="286"/>
      <c r="H238" s="286"/>
      <c r="I238" s="286"/>
      <c r="J238" s="286"/>
      <c r="K238" s="475"/>
      <c r="L238" s="475" t="s">
        <v>122</v>
      </c>
      <c r="M238" s="475"/>
      <c r="N238" s="538">
        <f aca="true" t="shared" si="71" ref="N238:Y238">N226</f>
        <v>55000</v>
      </c>
      <c r="O238" s="538">
        <f t="shared" si="71"/>
        <v>27000</v>
      </c>
      <c r="P238" s="538">
        <f t="shared" si="71"/>
        <v>16006</v>
      </c>
      <c r="Q238" s="538">
        <f t="shared" si="71"/>
        <v>35000</v>
      </c>
      <c r="R238" s="402">
        <f t="shared" si="71"/>
        <v>0</v>
      </c>
      <c r="S238" s="538">
        <f t="shared" si="71"/>
        <v>15000</v>
      </c>
      <c r="T238" s="604">
        <f t="shared" si="71"/>
        <v>50000</v>
      </c>
      <c r="U238" s="542">
        <f t="shared" si="67"/>
        <v>-43302</v>
      </c>
      <c r="V238" s="403">
        <f>V226</f>
        <v>6698</v>
      </c>
      <c r="W238" s="561">
        <f>W226</f>
        <v>6698</v>
      </c>
      <c r="X238" s="538">
        <f t="shared" si="71"/>
        <v>35000</v>
      </c>
      <c r="Y238" s="538">
        <f t="shared" si="71"/>
        <v>35000</v>
      </c>
      <c r="Z238" s="254"/>
      <c r="AA238" s="254"/>
      <c r="AB238" s="254"/>
      <c r="AC238" s="254"/>
      <c r="AD238" s="254"/>
      <c r="AE238" s="254"/>
      <c r="AF238" s="254"/>
      <c r="AG238" s="254"/>
      <c r="AH238" s="254"/>
      <c r="AI238" s="254"/>
      <c r="AJ238" s="254"/>
      <c r="AK238" s="254"/>
      <c r="AL238" s="254"/>
      <c r="AM238" s="254"/>
      <c r="AN238" s="254"/>
      <c r="AO238" s="254"/>
      <c r="AP238" s="254"/>
      <c r="AQ238" s="254"/>
      <c r="AR238" s="254"/>
      <c r="AS238" s="254"/>
      <c r="AT238" s="254"/>
      <c r="AU238" s="254"/>
      <c r="AV238" s="254"/>
      <c r="AW238" s="254"/>
    </row>
    <row r="239" spans="1:25" ht="12.75">
      <c r="A239" s="121"/>
      <c r="B239" s="121"/>
      <c r="C239" s="121"/>
      <c r="D239" s="121"/>
      <c r="E239" s="121"/>
      <c r="F239" s="121"/>
      <c r="G239" s="121"/>
      <c r="H239" s="121"/>
      <c r="I239" s="121"/>
      <c r="J239" s="121"/>
      <c r="K239" s="42"/>
      <c r="L239" s="42"/>
      <c r="M239" s="42"/>
      <c r="N239" s="46"/>
      <c r="O239" s="46"/>
      <c r="P239" s="46"/>
      <c r="Q239" s="46"/>
      <c r="R239" s="133"/>
      <c r="S239" s="46"/>
      <c r="T239" s="610"/>
      <c r="U239" s="46"/>
      <c r="V239" s="349"/>
      <c r="W239" s="644"/>
      <c r="X239" s="161"/>
      <c r="Y239" s="46"/>
    </row>
    <row r="240" spans="1:49" s="66" customFormat="1" ht="12.75">
      <c r="A240" s="286"/>
      <c r="B240" s="286"/>
      <c r="C240" s="286"/>
      <c r="D240" s="286"/>
      <c r="E240" s="286"/>
      <c r="F240" s="286"/>
      <c r="G240" s="286"/>
      <c r="H240" s="286"/>
      <c r="I240" s="286"/>
      <c r="J240" s="286"/>
      <c r="K240" s="385" t="s">
        <v>263</v>
      </c>
      <c r="L240" s="816" t="s">
        <v>262</v>
      </c>
      <c r="M240" s="816"/>
      <c r="N240" s="541"/>
      <c r="O240" s="541"/>
      <c r="P240" s="541"/>
      <c r="Q240" s="541"/>
      <c r="R240" s="411"/>
      <c r="S240" s="541"/>
      <c r="T240" s="608"/>
      <c r="U240" s="541"/>
      <c r="V240" s="386"/>
      <c r="W240" s="632"/>
      <c r="X240" s="541"/>
      <c r="Y240" s="541"/>
      <c r="Z240" s="254"/>
      <c r="AA240" s="254"/>
      <c r="AB240" s="254"/>
      <c r="AC240" s="254"/>
      <c r="AD240" s="254"/>
      <c r="AE240" s="254"/>
      <c r="AF240" s="254"/>
      <c r="AG240" s="254"/>
      <c r="AH240" s="254"/>
      <c r="AI240" s="254"/>
      <c r="AJ240" s="254"/>
      <c r="AK240" s="254"/>
      <c r="AL240" s="254"/>
      <c r="AM240" s="254"/>
      <c r="AN240" s="254"/>
      <c r="AO240" s="254"/>
      <c r="AP240" s="254"/>
      <c r="AQ240" s="254"/>
      <c r="AR240" s="254"/>
      <c r="AS240" s="254"/>
      <c r="AT240" s="254"/>
      <c r="AU240" s="254"/>
      <c r="AV240" s="254"/>
      <c r="AW240" s="254"/>
    </row>
    <row r="241" spans="1:49" s="66" customFormat="1" ht="12.75">
      <c r="A241" s="286" t="s">
        <v>264</v>
      </c>
      <c r="B241" s="286"/>
      <c r="C241" s="286"/>
      <c r="D241" s="286"/>
      <c r="E241" s="286"/>
      <c r="F241" s="286"/>
      <c r="G241" s="286"/>
      <c r="H241" s="286"/>
      <c r="I241" s="286"/>
      <c r="J241" s="286"/>
      <c r="K241" s="391" t="s">
        <v>25</v>
      </c>
      <c r="L241" s="389" t="s">
        <v>136</v>
      </c>
      <c r="M241" s="391"/>
      <c r="N241" s="523"/>
      <c r="O241" s="523"/>
      <c r="P241" s="523"/>
      <c r="Q241" s="523"/>
      <c r="R241" s="399"/>
      <c r="S241" s="523"/>
      <c r="T241" s="585"/>
      <c r="U241" s="523"/>
      <c r="V241" s="392"/>
      <c r="W241" s="559"/>
      <c r="X241" s="523"/>
      <c r="Y241" s="523"/>
      <c r="Z241" s="254"/>
      <c r="AA241" s="254"/>
      <c r="AB241" s="254"/>
      <c r="AC241" s="254"/>
      <c r="AD241" s="254"/>
      <c r="AE241" s="254"/>
      <c r="AF241" s="254"/>
      <c r="AG241" s="254"/>
      <c r="AH241" s="254"/>
      <c r="AI241" s="254"/>
      <c r="AJ241" s="254"/>
      <c r="AK241" s="254"/>
      <c r="AL241" s="254"/>
      <c r="AM241" s="254"/>
      <c r="AN241" s="254"/>
      <c r="AO241" s="254"/>
      <c r="AP241" s="254"/>
      <c r="AQ241" s="254"/>
      <c r="AR241" s="254"/>
      <c r="AS241" s="254"/>
      <c r="AT241" s="254"/>
      <c r="AU241" s="254"/>
      <c r="AV241" s="254"/>
      <c r="AW241" s="254"/>
    </row>
    <row r="242" spans="1:25" s="164" customFormat="1" ht="12.75">
      <c r="A242" s="175" t="s">
        <v>265</v>
      </c>
      <c r="B242" s="121">
        <v>1</v>
      </c>
      <c r="C242" s="121"/>
      <c r="D242" s="121"/>
      <c r="E242" s="121"/>
      <c r="F242" s="121"/>
      <c r="G242" s="121"/>
      <c r="H242" s="121"/>
      <c r="I242" s="121"/>
      <c r="J242" s="204" t="s">
        <v>358</v>
      </c>
      <c r="K242" s="172">
        <v>3</v>
      </c>
      <c r="L242" s="172" t="s">
        <v>0</v>
      </c>
      <c r="M242" s="172"/>
      <c r="N242" s="135">
        <f aca="true" t="shared" si="72" ref="N242:Y242">N243+N246</f>
        <v>30000</v>
      </c>
      <c r="O242" s="135">
        <v>0</v>
      </c>
      <c r="P242" s="135">
        <f>P243+P246</f>
        <v>0</v>
      </c>
      <c r="Q242" s="135">
        <f t="shared" si="72"/>
        <v>20000</v>
      </c>
      <c r="R242" s="127">
        <f t="shared" si="72"/>
        <v>80000</v>
      </c>
      <c r="S242" s="135">
        <f t="shared" si="72"/>
        <v>80000</v>
      </c>
      <c r="T242" s="575">
        <f t="shared" si="72"/>
        <v>100000</v>
      </c>
      <c r="U242" s="135">
        <f aca="true" t="shared" si="73" ref="U242:U247">W242-T242</f>
        <v>-84287</v>
      </c>
      <c r="V242" s="329">
        <f t="shared" si="72"/>
        <v>15712</v>
      </c>
      <c r="W242" s="633">
        <f>W246</f>
        <v>15713</v>
      </c>
      <c r="X242" s="135">
        <f t="shared" si="72"/>
        <v>20000</v>
      </c>
      <c r="Y242" s="135">
        <f t="shared" si="72"/>
        <v>20000</v>
      </c>
    </row>
    <row r="243" spans="1:25" s="164" customFormat="1" ht="12.75" hidden="1">
      <c r="A243" s="175" t="s">
        <v>265</v>
      </c>
      <c r="B243" s="121">
        <v>1</v>
      </c>
      <c r="C243" s="121"/>
      <c r="D243" s="121"/>
      <c r="E243" s="121"/>
      <c r="F243" s="121"/>
      <c r="G243" s="121"/>
      <c r="H243" s="121"/>
      <c r="I243" s="121"/>
      <c r="J243" s="204" t="s">
        <v>358</v>
      </c>
      <c r="K243" s="177">
        <v>35</v>
      </c>
      <c r="L243" s="755" t="s">
        <v>10</v>
      </c>
      <c r="M243" s="756"/>
      <c r="N243" s="135">
        <f>N244</f>
        <v>0</v>
      </c>
      <c r="O243" s="135"/>
      <c r="P243" s="135">
        <f>P244</f>
        <v>0</v>
      </c>
      <c r="Q243" s="135">
        <f>Q244</f>
        <v>0</v>
      </c>
      <c r="R243" s="127"/>
      <c r="S243" s="135"/>
      <c r="T243" s="575"/>
      <c r="U243" s="135">
        <f t="shared" si="73"/>
        <v>0</v>
      </c>
      <c r="V243" s="329"/>
      <c r="W243" s="633"/>
      <c r="X243" s="135">
        <f>X244</f>
        <v>0</v>
      </c>
      <c r="Y243" s="135">
        <f>Y244</f>
        <v>0</v>
      </c>
    </row>
    <row r="244" spans="1:25" s="164" customFormat="1" ht="12.75" hidden="1">
      <c r="A244" s="175" t="s">
        <v>265</v>
      </c>
      <c r="B244" s="121">
        <v>1</v>
      </c>
      <c r="C244" s="121"/>
      <c r="D244" s="121"/>
      <c r="E244" s="121"/>
      <c r="F244" s="121"/>
      <c r="G244" s="121"/>
      <c r="H244" s="121"/>
      <c r="I244" s="121"/>
      <c r="J244" s="204" t="s">
        <v>358</v>
      </c>
      <c r="K244" s="172">
        <v>352</v>
      </c>
      <c r="L244" s="758" t="s">
        <v>266</v>
      </c>
      <c r="M244" s="759"/>
      <c r="N244" s="135">
        <f>N245</f>
        <v>0</v>
      </c>
      <c r="O244" s="135"/>
      <c r="P244" s="135">
        <f>P245</f>
        <v>0</v>
      </c>
      <c r="Q244" s="135">
        <f>Q245</f>
        <v>0</v>
      </c>
      <c r="R244" s="127"/>
      <c r="S244" s="135"/>
      <c r="T244" s="575"/>
      <c r="U244" s="135">
        <f t="shared" si="73"/>
        <v>0</v>
      </c>
      <c r="V244" s="329"/>
      <c r="W244" s="633"/>
      <c r="X244" s="135">
        <f>X245</f>
        <v>0</v>
      </c>
      <c r="Y244" s="135">
        <f>Y245</f>
        <v>0</v>
      </c>
    </row>
    <row r="245" spans="1:25" s="164" customFormat="1" ht="12.75" hidden="1">
      <c r="A245" s="175" t="s">
        <v>265</v>
      </c>
      <c r="B245" s="121">
        <v>1</v>
      </c>
      <c r="C245" s="121"/>
      <c r="D245" s="121"/>
      <c r="E245" s="121"/>
      <c r="F245" s="121"/>
      <c r="G245" s="121"/>
      <c r="H245" s="121"/>
      <c r="I245" s="121"/>
      <c r="J245" s="204" t="s">
        <v>358</v>
      </c>
      <c r="K245" s="177">
        <v>3523</v>
      </c>
      <c r="L245" s="755" t="s">
        <v>267</v>
      </c>
      <c r="M245" s="756"/>
      <c r="N245" s="135">
        <v>0</v>
      </c>
      <c r="O245" s="135"/>
      <c r="P245" s="135">
        <v>0</v>
      </c>
      <c r="Q245" s="135">
        <v>0</v>
      </c>
      <c r="R245" s="127"/>
      <c r="S245" s="135"/>
      <c r="T245" s="575"/>
      <c r="U245" s="135">
        <f t="shared" si="73"/>
        <v>0</v>
      </c>
      <c r="V245" s="329"/>
      <c r="W245" s="633"/>
      <c r="X245" s="135">
        <v>0</v>
      </c>
      <c r="Y245" s="135">
        <v>0</v>
      </c>
    </row>
    <row r="246" spans="1:25" s="164" customFormat="1" ht="12.75">
      <c r="A246" s="175" t="s">
        <v>265</v>
      </c>
      <c r="B246" s="121">
        <v>1</v>
      </c>
      <c r="C246" s="121"/>
      <c r="D246" s="121"/>
      <c r="E246" s="121"/>
      <c r="F246" s="121"/>
      <c r="G246" s="121"/>
      <c r="H246" s="121"/>
      <c r="I246" s="121"/>
      <c r="J246" s="204" t="s">
        <v>358</v>
      </c>
      <c r="K246" s="177">
        <v>38</v>
      </c>
      <c r="L246" s="180" t="s">
        <v>105</v>
      </c>
      <c r="M246" s="181"/>
      <c r="N246" s="135">
        <f aca="true" t="shared" si="74" ref="N246:Y247">N247</f>
        <v>30000</v>
      </c>
      <c r="O246" s="135">
        <v>0</v>
      </c>
      <c r="P246" s="135">
        <f t="shared" si="74"/>
        <v>0</v>
      </c>
      <c r="Q246" s="135">
        <f t="shared" si="74"/>
        <v>20000</v>
      </c>
      <c r="R246" s="127">
        <f t="shared" si="74"/>
        <v>80000</v>
      </c>
      <c r="S246" s="135">
        <f t="shared" si="74"/>
        <v>80000</v>
      </c>
      <c r="T246" s="575">
        <f t="shared" si="74"/>
        <v>100000</v>
      </c>
      <c r="U246" s="135">
        <f t="shared" si="73"/>
        <v>-84287</v>
      </c>
      <c r="V246" s="329">
        <f t="shared" si="74"/>
        <v>15712</v>
      </c>
      <c r="W246" s="633">
        <f t="shared" si="74"/>
        <v>15713</v>
      </c>
      <c r="X246" s="135">
        <f t="shared" si="74"/>
        <v>20000</v>
      </c>
      <c r="Y246" s="135">
        <f t="shared" si="74"/>
        <v>20000</v>
      </c>
    </row>
    <row r="247" spans="1:25" s="164" customFormat="1" ht="12.75">
      <c r="A247" s="175" t="s">
        <v>265</v>
      </c>
      <c r="B247" s="121">
        <v>1</v>
      </c>
      <c r="C247" s="121"/>
      <c r="D247" s="121"/>
      <c r="E247" s="121"/>
      <c r="F247" s="121"/>
      <c r="G247" s="121"/>
      <c r="H247" s="121"/>
      <c r="I247" s="121"/>
      <c r="J247" s="204" t="s">
        <v>358</v>
      </c>
      <c r="K247" s="172">
        <v>381</v>
      </c>
      <c r="L247" s="173" t="s">
        <v>12</v>
      </c>
      <c r="M247" s="174"/>
      <c r="N247" s="135">
        <f>N248</f>
        <v>30000</v>
      </c>
      <c r="O247" s="135">
        <v>0</v>
      </c>
      <c r="P247" s="135">
        <f>P248</f>
        <v>0</v>
      </c>
      <c r="Q247" s="135">
        <f t="shared" si="74"/>
        <v>20000</v>
      </c>
      <c r="R247" s="127">
        <f t="shared" si="74"/>
        <v>80000</v>
      </c>
      <c r="S247" s="135">
        <f t="shared" si="74"/>
        <v>80000</v>
      </c>
      <c r="T247" s="575">
        <f t="shared" si="74"/>
        <v>100000</v>
      </c>
      <c r="U247" s="135">
        <f t="shared" si="73"/>
        <v>-84287</v>
      </c>
      <c r="V247" s="329">
        <f t="shared" si="74"/>
        <v>15712</v>
      </c>
      <c r="W247" s="633">
        <f t="shared" si="74"/>
        <v>15713</v>
      </c>
      <c r="X247" s="135">
        <f t="shared" si="74"/>
        <v>20000</v>
      </c>
      <c r="Y247" s="135">
        <f t="shared" si="74"/>
        <v>20000</v>
      </c>
    </row>
    <row r="248" spans="1:25" s="164" customFormat="1" ht="25.5" customHeight="1">
      <c r="A248" s="175" t="s">
        <v>265</v>
      </c>
      <c r="B248" s="121">
        <v>1</v>
      </c>
      <c r="C248" s="121"/>
      <c r="D248" s="121"/>
      <c r="E248" s="121">
        <v>4</v>
      </c>
      <c r="F248" s="121"/>
      <c r="G248" s="121"/>
      <c r="H248" s="121"/>
      <c r="I248" s="121"/>
      <c r="J248" s="204" t="s">
        <v>358</v>
      </c>
      <c r="K248" s="177">
        <v>3811</v>
      </c>
      <c r="L248" s="764" t="s">
        <v>606</v>
      </c>
      <c r="M248" s="765"/>
      <c r="N248" s="135">
        <v>30000</v>
      </c>
      <c r="O248" s="135">
        <v>0</v>
      </c>
      <c r="P248" s="135">
        <v>0</v>
      </c>
      <c r="Q248" s="135">
        <v>20000</v>
      </c>
      <c r="R248" s="127">
        <v>80000</v>
      </c>
      <c r="S248" s="135">
        <v>80000</v>
      </c>
      <c r="T248" s="575">
        <v>100000</v>
      </c>
      <c r="U248" s="135">
        <f>W248-T248</f>
        <v>-84287</v>
      </c>
      <c r="V248" s="329">
        <v>15712</v>
      </c>
      <c r="W248" s="633">
        <v>15713</v>
      </c>
      <c r="X248" s="135">
        <v>20000</v>
      </c>
      <c r="Y248" s="135">
        <v>20000</v>
      </c>
    </row>
    <row r="249" spans="1:25" ht="12.75" hidden="1">
      <c r="A249" s="175" t="s">
        <v>265</v>
      </c>
      <c r="B249" s="121">
        <v>1</v>
      </c>
      <c r="C249" s="121"/>
      <c r="D249" s="121">
        <v>3</v>
      </c>
      <c r="E249" s="121"/>
      <c r="F249" s="121"/>
      <c r="G249" s="121"/>
      <c r="H249" s="121"/>
      <c r="I249" s="121"/>
      <c r="J249" s="204" t="s">
        <v>358</v>
      </c>
      <c r="K249" s="44">
        <v>3811</v>
      </c>
      <c r="L249" s="38" t="s">
        <v>471</v>
      </c>
      <c r="M249" s="64"/>
      <c r="N249" s="14">
        <v>0</v>
      </c>
      <c r="O249" s="14"/>
      <c r="P249" s="14"/>
      <c r="Q249" s="14">
        <v>0</v>
      </c>
      <c r="R249" s="136"/>
      <c r="S249" s="14"/>
      <c r="T249" s="609"/>
      <c r="U249" s="623"/>
      <c r="V249" s="348"/>
      <c r="W249" s="640"/>
      <c r="X249" s="14">
        <v>0</v>
      </c>
      <c r="Y249" s="14">
        <v>0</v>
      </c>
    </row>
    <row r="250" spans="1:49" s="66" customFormat="1" ht="12.75">
      <c r="A250" s="286"/>
      <c r="B250" s="286"/>
      <c r="C250" s="286"/>
      <c r="D250" s="286"/>
      <c r="E250" s="286"/>
      <c r="F250" s="286"/>
      <c r="G250" s="286"/>
      <c r="H250" s="286"/>
      <c r="I250" s="286"/>
      <c r="J250" s="480"/>
      <c r="K250" s="481"/>
      <c r="L250" s="778" t="s">
        <v>194</v>
      </c>
      <c r="M250" s="779"/>
      <c r="N250" s="542">
        <f aca="true" t="shared" si="75" ref="N250:Y250">N242</f>
        <v>30000</v>
      </c>
      <c r="O250" s="542">
        <v>0</v>
      </c>
      <c r="P250" s="542">
        <f t="shared" si="75"/>
        <v>0</v>
      </c>
      <c r="Q250" s="542">
        <f t="shared" si="75"/>
        <v>20000</v>
      </c>
      <c r="R250" s="404">
        <f t="shared" si="75"/>
        <v>80000</v>
      </c>
      <c r="S250" s="542">
        <f t="shared" si="75"/>
        <v>80000</v>
      </c>
      <c r="T250" s="611">
        <f t="shared" si="75"/>
        <v>100000</v>
      </c>
      <c r="U250" s="542">
        <f t="shared" si="75"/>
        <v>-84287</v>
      </c>
      <c r="V250" s="405">
        <f t="shared" si="75"/>
        <v>15712</v>
      </c>
      <c r="W250" s="558">
        <f>W242</f>
        <v>15713</v>
      </c>
      <c r="X250" s="542">
        <f t="shared" si="75"/>
        <v>20000</v>
      </c>
      <c r="Y250" s="542">
        <f t="shared" si="75"/>
        <v>20000</v>
      </c>
      <c r="Z250" s="254"/>
      <c r="AA250" s="254"/>
      <c r="AB250" s="254"/>
      <c r="AC250" s="254"/>
      <c r="AD250" s="254"/>
      <c r="AE250" s="254"/>
      <c r="AF250" s="254"/>
      <c r="AG250" s="254"/>
      <c r="AH250" s="254"/>
      <c r="AI250" s="254"/>
      <c r="AJ250" s="254"/>
      <c r="AK250" s="254"/>
      <c r="AL250" s="254"/>
      <c r="AM250" s="254"/>
      <c r="AN250" s="254"/>
      <c r="AO250" s="254"/>
      <c r="AP250" s="254"/>
      <c r="AQ250" s="254"/>
      <c r="AR250" s="254"/>
      <c r="AS250" s="254"/>
      <c r="AT250" s="254"/>
      <c r="AU250" s="254"/>
      <c r="AV250" s="254"/>
      <c r="AW250" s="254"/>
    </row>
    <row r="251" spans="1:49" s="65" customFormat="1" ht="18.75" customHeight="1">
      <c r="A251" s="175"/>
      <c r="B251" s="121"/>
      <c r="C251" s="121"/>
      <c r="D251" s="121"/>
      <c r="E251" s="121"/>
      <c r="F251" s="121"/>
      <c r="G251" s="121"/>
      <c r="H251" s="121"/>
      <c r="I251" s="121"/>
      <c r="J251" s="218"/>
      <c r="K251" s="122"/>
      <c r="L251" s="123"/>
      <c r="M251" s="123"/>
      <c r="N251" s="46"/>
      <c r="O251" s="46"/>
      <c r="P251" s="46"/>
      <c r="Q251" s="46"/>
      <c r="R251" s="133"/>
      <c r="S251" s="46"/>
      <c r="T251" s="610"/>
      <c r="U251" s="46"/>
      <c r="V251" s="349"/>
      <c r="W251" s="644"/>
      <c r="X251" s="46"/>
      <c r="Y251" s="46"/>
      <c r="Z251" s="164"/>
      <c r="AA251" s="164"/>
      <c r="AB251" s="164"/>
      <c r="AC251" s="164"/>
      <c r="AD251" s="164"/>
      <c r="AE251" s="164"/>
      <c r="AF251" s="164"/>
      <c r="AG251" s="164"/>
      <c r="AH251" s="164"/>
      <c r="AI251" s="164"/>
      <c r="AJ251" s="164"/>
      <c r="AK251" s="164"/>
      <c r="AL251" s="164"/>
      <c r="AM251" s="164"/>
      <c r="AN251" s="164"/>
      <c r="AO251" s="164"/>
      <c r="AP251" s="164"/>
      <c r="AQ251" s="164"/>
      <c r="AR251" s="164"/>
      <c r="AS251" s="164"/>
      <c r="AT251" s="164"/>
      <c r="AU251" s="164"/>
      <c r="AV251" s="164"/>
      <c r="AW251" s="164"/>
    </row>
    <row r="252" spans="1:49" s="157" customFormat="1" ht="87" customHeight="1">
      <c r="A252" s="286" t="s">
        <v>264</v>
      </c>
      <c r="B252" s="286"/>
      <c r="C252" s="286"/>
      <c r="D252" s="286"/>
      <c r="E252" s="286"/>
      <c r="F252" s="286"/>
      <c r="G252" s="286"/>
      <c r="H252" s="286"/>
      <c r="I252" s="286"/>
      <c r="J252" s="286"/>
      <c r="K252" s="483" t="s">
        <v>539</v>
      </c>
      <c r="L252" s="833" t="s">
        <v>540</v>
      </c>
      <c r="M252" s="833"/>
      <c r="N252" s="531"/>
      <c r="O252" s="531"/>
      <c r="P252" s="531"/>
      <c r="Q252" s="531"/>
      <c r="R252" s="410"/>
      <c r="S252" s="531"/>
      <c r="T252" s="595"/>
      <c r="U252" s="531"/>
      <c r="V252" s="409"/>
      <c r="W252" s="556"/>
      <c r="X252" s="531"/>
      <c r="Y252" s="665"/>
      <c r="Z252" s="254"/>
      <c r="AA252" s="254"/>
      <c r="AB252" s="254"/>
      <c r="AC252" s="254"/>
      <c r="AD252" s="254"/>
      <c r="AE252" s="254"/>
      <c r="AF252" s="254"/>
      <c r="AG252" s="254"/>
      <c r="AH252" s="254"/>
      <c r="AI252" s="254"/>
      <c r="AJ252" s="254"/>
      <c r="AK252" s="254"/>
      <c r="AL252" s="254"/>
      <c r="AM252" s="254"/>
      <c r="AN252" s="254"/>
      <c r="AO252" s="254"/>
      <c r="AP252" s="254"/>
      <c r="AQ252" s="254"/>
      <c r="AR252" s="254"/>
      <c r="AS252" s="254"/>
      <c r="AT252" s="254"/>
      <c r="AU252" s="254"/>
      <c r="AV252" s="254"/>
      <c r="AW252" s="254"/>
    </row>
    <row r="253" spans="1:25" s="164" customFormat="1" ht="12.75">
      <c r="A253" s="121" t="s">
        <v>547</v>
      </c>
      <c r="B253" s="121">
        <v>1</v>
      </c>
      <c r="C253" s="121"/>
      <c r="D253" s="121"/>
      <c r="E253" s="121"/>
      <c r="F253" s="121">
        <v>5</v>
      </c>
      <c r="G253" s="121"/>
      <c r="H253" s="121"/>
      <c r="I253" s="121"/>
      <c r="J253" s="198" t="s">
        <v>359</v>
      </c>
      <c r="K253" s="126">
        <v>4</v>
      </c>
      <c r="L253" s="770" t="s">
        <v>541</v>
      </c>
      <c r="M253" s="771"/>
      <c r="N253" s="135">
        <f aca="true" t="shared" si="76" ref="N253:Y253">N254</f>
        <v>0</v>
      </c>
      <c r="O253" s="135">
        <f>O254</f>
        <v>100000</v>
      </c>
      <c r="P253" s="135">
        <v>0</v>
      </c>
      <c r="Q253" s="135">
        <f t="shared" si="76"/>
        <v>9190976</v>
      </c>
      <c r="R253" s="127">
        <f t="shared" si="76"/>
        <v>0</v>
      </c>
      <c r="S253" s="135">
        <f t="shared" si="76"/>
        <v>0</v>
      </c>
      <c r="T253" s="575">
        <f t="shared" si="76"/>
        <v>9190976</v>
      </c>
      <c r="U253" s="135">
        <f aca="true" t="shared" si="77" ref="U253:U274">W253-T253</f>
        <v>-7887627</v>
      </c>
      <c r="V253" s="329">
        <f t="shared" si="76"/>
        <v>1303349</v>
      </c>
      <c r="W253" s="633">
        <f t="shared" si="76"/>
        <v>1303349</v>
      </c>
      <c r="X253" s="135">
        <f t="shared" si="76"/>
        <v>5908825</v>
      </c>
      <c r="Y253" s="135">
        <f t="shared" si="76"/>
        <v>0</v>
      </c>
    </row>
    <row r="254" spans="1:25" s="164" customFormat="1" ht="12.75" customHeight="1">
      <c r="A254" s="121" t="s">
        <v>547</v>
      </c>
      <c r="B254" s="121">
        <v>1</v>
      </c>
      <c r="C254" s="121"/>
      <c r="D254" s="121"/>
      <c r="E254" s="121"/>
      <c r="F254" s="121">
        <v>5</v>
      </c>
      <c r="G254" s="121"/>
      <c r="H254" s="121"/>
      <c r="I254" s="121"/>
      <c r="J254" s="198" t="s">
        <v>359</v>
      </c>
      <c r="K254" s="128">
        <v>42</v>
      </c>
      <c r="L254" s="768" t="s">
        <v>28</v>
      </c>
      <c r="M254" s="769"/>
      <c r="N254" s="129">
        <f>SUM(N262+N260+N255)</f>
        <v>0</v>
      </c>
      <c r="O254" s="129">
        <f>SUM(O262+O260+O255)</f>
        <v>100000</v>
      </c>
      <c r="P254" s="129">
        <v>0</v>
      </c>
      <c r="Q254" s="129">
        <f aca="true" t="shared" si="78" ref="Q254:Y254">Q255+Q261+Q262</f>
        <v>9190976</v>
      </c>
      <c r="R254" s="130">
        <f t="shared" si="78"/>
        <v>0</v>
      </c>
      <c r="S254" s="129">
        <f t="shared" si="78"/>
        <v>0</v>
      </c>
      <c r="T254" s="590">
        <f t="shared" si="78"/>
        <v>9190976</v>
      </c>
      <c r="U254" s="135">
        <f t="shared" si="77"/>
        <v>-7887627</v>
      </c>
      <c r="V254" s="339">
        <f>V255+V260+V262</f>
        <v>1303349</v>
      </c>
      <c r="W254" s="649">
        <f>W255</f>
        <v>1303349</v>
      </c>
      <c r="X254" s="129">
        <f t="shared" si="78"/>
        <v>5908825</v>
      </c>
      <c r="Y254" s="129">
        <f t="shared" si="78"/>
        <v>0</v>
      </c>
    </row>
    <row r="255" spans="1:25" s="164" customFormat="1" ht="12.75" customHeight="1">
      <c r="A255" s="121" t="s">
        <v>547</v>
      </c>
      <c r="B255" s="121">
        <v>1</v>
      </c>
      <c r="C255" s="121"/>
      <c r="D255" s="121"/>
      <c r="E255" s="121"/>
      <c r="F255" s="121">
        <v>5</v>
      </c>
      <c r="G255" s="121"/>
      <c r="H255" s="121"/>
      <c r="I255" s="121"/>
      <c r="J255" s="198" t="s">
        <v>359</v>
      </c>
      <c r="K255" s="128">
        <v>421</v>
      </c>
      <c r="L255" s="768" t="s">
        <v>13</v>
      </c>
      <c r="M255" s="769"/>
      <c r="N255" s="129">
        <v>0</v>
      </c>
      <c r="O255" s="129">
        <f>SUM(O256:O259)</f>
        <v>0</v>
      </c>
      <c r="P255" s="129">
        <v>0</v>
      </c>
      <c r="Q255" s="129">
        <f aca="true" t="shared" si="79" ref="Q255:Y255">Q256+Q257+Q258+Q259</f>
        <v>9190976</v>
      </c>
      <c r="R255" s="130">
        <f t="shared" si="79"/>
        <v>0</v>
      </c>
      <c r="S255" s="129">
        <f t="shared" si="79"/>
        <v>0</v>
      </c>
      <c r="T255" s="590">
        <f t="shared" si="79"/>
        <v>9190976</v>
      </c>
      <c r="U255" s="135">
        <f t="shared" si="77"/>
        <v>-7887627</v>
      </c>
      <c r="V255" s="339">
        <f t="shared" si="79"/>
        <v>1303349</v>
      </c>
      <c r="W255" s="649">
        <f>W256+W258</f>
        <v>1303349</v>
      </c>
      <c r="X255" s="129">
        <f t="shared" si="79"/>
        <v>3590519</v>
      </c>
      <c r="Y255" s="129">
        <f t="shared" si="79"/>
        <v>0</v>
      </c>
    </row>
    <row r="256" spans="1:25" s="164" customFormat="1" ht="45" customHeight="1">
      <c r="A256" s="121" t="s">
        <v>547</v>
      </c>
      <c r="B256" s="121">
        <v>1</v>
      </c>
      <c r="C256" s="121"/>
      <c r="D256" s="121"/>
      <c r="E256" s="121"/>
      <c r="F256" s="121">
        <v>5</v>
      </c>
      <c r="G256" s="121"/>
      <c r="H256" s="121"/>
      <c r="I256" s="121"/>
      <c r="J256" s="198" t="s">
        <v>359</v>
      </c>
      <c r="K256" s="131">
        <v>4212</v>
      </c>
      <c r="L256" s="828" t="s">
        <v>569</v>
      </c>
      <c r="M256" s="829"/>
      <c r="N256" s="129">
        <v>0</v>
      </c>
      <c r="O256" s="129"/>
      <c r="P256" s="129">
        <v>0</v>
      </c>
      <c r="Q256" s="129">
        <v>8703353</v>
      </c>
      <c r="R256" s="169">
        <v>0</v>
      </c>
      <c r="S256" s="569">
        <v>0</v>
      </c>
      <c r="T256" s="590">
        <v>8703353</v>
      </c>
      <c r="U256" s="135">
        <f t="shared" si="77"/>
        <v>-7452896</v>
      </c>
      <c r="V256" s="351">
        <v>1250457</v>
      </c>
      <c r="W256" s="655">
        <v>1250457</v>
      </c>
      <c r="X256" s="209">
        <v>3427978</v>
      </c>
      <c r="Y256" s="135"/>
    </row>
    <row r="257" spans="1:25" s="164" customFormat="1" ht="12.75" customHeight="1" hidden="1">
      <c r="A257" s="121" t="s">
        <v>547</v>
      </c>
      <c r="B257" s="121">
        <v>1</v>
      </c>
      <c r="C257" s="121"/>
      <c r="D257" s="121"/>
      <c r="E257" s="121"/>
      <c r="F257" s="121">
        <v>5</v>
      </c>
      <c r="G257" s="121"/>
      <c r="H257" s="121"/>
      <c r="I257" s="121"/>
      <c r="J257" s="198" t="s">
        <v>359</v>
      </c>
      <c r="K257" s="131">
        <v>4212</v>
      </c>
      <c r="L257" s="760" t="s">
        <v>542</v>
      </c>
      <c r="M257" s="761"/>
      <c r="N257" s="129">
        <v>0</v>
      </c>
      <c r="O257" s="129">
        <v>0</v>
      </c>
      <c r="P257" s="129"/>
      <c r="Q257" s="129">
        <v>0</v>
      </c>
      <c r="R257" s="169"/>
      <c r="S257" s="569"/>
      <c r="T257" s="590">
        <v>0</v>
      </c>
      <c r="U257" s="135">
        <f t="shared" si="77"/>
        <v>0</v>
      </c>
      <c r="V257" s="351"/>
      <c r="W257" s="655"/>
      <c r="X257" s="209"/>
      <c r="Y257" s="135"/>
    </row>
    <row r="258" spans="1:25" s="164" customFormat="1" ht="69" customHeight="1">
      <c r="A258" s="121" t="s">
        <v>547</v>
      </c>
      <c r="B258" s="121">
        <v>1</v>
      </c>
      <c r="C258" s="121"/>
      <c r="D258" s="121"/>
      <c r="E258" s="121"/>
      <c r="F258" s="121">
        <v>5</v>
      </c>
      <c r="G258" s="121"/>
      <c r="H258" s="121"/>
      <c r="I258" s="121"/>
      <c r="J258" s="198" t="s">
        <v>359</v>
      </c>
      <c r="K258" s="131">
        <v>4212</v>
      </c>
      <c r="L258" s="828" t="s">
        <v>570</v>
      </c>
      <c r="M258" s="829"/>
      <c r="N258" s="129">
        <v>0</v>
      </c>
      <c r="O258" s="129">
        <v>0</v>
      </c>
      <c r="P258" s="129">
        <v>0</v>
      </c>
      <c r="Q258" s="129">
        <v>487623</v>
      </c>
      <c r="R258" s="169">
        <v>0</v>
      </c>
      <c r="S258" s="569"/>
      <c r="T258" s="590">
        <v>487623</v>
      </c>
      <c r="U258" s="135">
        <f t="shared" si="77"/>
        <v>-434731</v>
      </c>
      <c r="V258" s="351">
        <v>52892</v>
      </c>
      <c r="W258" s="655">
        <v>52892</v>
      </c>
      <c r="X258" s="209">
        <v>162541</v>
      </c>
      <c r="Y258" s="135"/>
    </row>
    <row r="259" spans="1:25" s="164" customFormat="1" ht="12.75" customHeight="1" hidden="1">
      <c r="A259" s="121" t="s">
        <v>547</v>
      </c>
      <c r="B259" s="121">
        <v>1</v>
      </c>
      <c r="C259" s="121"/>
      <c r="D259" s="121"/>
      <c r="E259" s="121"/>
      <c r="F259" s="121">
        <v>5</v>
      </c>
      <c r="G259" s="121"/>
      <c r="H259" s="121"/>
      <c r="I259" s="121"/>
      <c r="J259" s="198" t="s">
        <v>359</v>
      </c>
      <c r="K259" s="131">
        <v>4212</v>
      </c>
      <c r="L259" s="760" t="s">
        <v>543</v>
      </c>
      <c r="M259" s="761"/>
      <c r="N259" s="129">
        <v>0</v>
      </c>
      <c r="O259" s="129">
        <v>0</v>
      </c>
      <c r="P259" s="129"/>
      <c r="Q259" s="129">
        <v>0</v>
      </c>
      <c r="R259" s="169"/>
      <c r="S259" s="569"/>
      <c r="T259" s="590">
        <v>0</v>
      </c>
      <c r="U259" s="135">
        <f t="shared" si="77"/>
        <v>0</v>
      </c>
      <c r="V259" s="351"/>
      <c r="W259" s="655"/>
      <c r="X259" s="209"/>
      <c r="Y259" s="135"/>
    </row>
    <row r="260" spans="1:25" s="164" customFormat="1" ht="12.75">
      <c r="A260" s="121" t="s">
        <v>547</v>
      </c>
      <c r="B260" s="121">
        <v>1</v>
      </c>
      <c r="C260" s="121"/>
      <c r="D260" s="121"/>
      <c r="E260" s="121"/>
      <c r="F260" s="121">
        <v>5</v>
      </c>
      <c r="G260" s="121"/>
      <c r="H260" s="121"/>
      <c r="I260" s="121"/>
      <c r="J260" s="198" t="s">
        <v>359</v>
      </c>
      <c r="K260" s="128">
        <v>422</v>
      </c>
      <c r="L260" s="770" t="s">
        <v>544</v>
      </c>
      <c r="M260" s="771"/>
      <c r="N260" s="129">
        <f aca="true" t="shared" si="80" ref="N260:Y260">N261</f>
        <v>0</v>
      </c>
      <c r="O260" s="129">
        <v>0</v>
      </c>
      <c r="P260" s="129">
        <f t="shared" si="80"/>
        <v>0</v>
      </c>
      <c r="Q260" s="129">
        <f t="shared" si="80"/>
        <v>0</v>
      </c>
      <c r="R260" s="130">
        <f t="shared" si="80"/>
        <v>0</v>
      </c>
      <c r="S260" s="129">
        <f t="shared" si="80"/>
        <v>0</v>
      </c>
      <c r="T260" s="590">
        <f t="shared" si="80"/>
        <v>0</v>
      </c>
      <c r="U260" s="135">
        <f t="shared" si="77"/>
        <v>-84287</v>
      </c>
      <c r="V260" s="339">
        <f t="shared" si="80"/>
        <v>0</v>
      </c>
      <c r="W260" s="649">
        <f t="shared" si="80"/>
        <v>0</v>
      </c>
      <c r="X260" s="129">
        <f t="shared" si="80"/>
        <v>2318306</v>
      </c>
      <c r="Y260" s="129">
        <f t="shared" si="80"/>
        <v>0</v>
      </c>
    </row>
    <row r="261" spans="1:25" s="164" customFormat="1" ht="52.5" customHeight="1">
      <c r="A261" s="121" t="s">
        <v>547</v>
      </c>
      <c r="B261" s="121">
        <v>1</v>
      </c>
      <c r="C261" s="121"/>
      <c r="D261" s="121"/>
      <c r="E261" s="121"/>
      <c r="F261" s="121">
        <v>5</v>
      </c>
      <c r="G261" s="121"/>
      <c r="H261" s="121"/>
      <c r="I261" s="121"/>
      <c r="J261" s="198" t="s">
        <v>359</v>
      </c>
      <c r="K261" s="131">
        <v>4227</v>
      </c>
      <c r="L261" s="760" t="s">
        <v>571</v>
      </c>
      <c r="M261" s="761"/>
      <c r="N261" s="129">
        <v>0</v>
      </c>
      <c r="O261" s="129">
        <v>0</v>
      </c>
      <c r="P261" s="129">
        <v>0</v>
      </c>
      <c r="Q261" s="129">
        <v>0</v>
      </c>
      <c r="R261" s="169">
        <v>0</v>
      </c>
      <c r="S261" s="569">
        <v>0</v>
      </c>
      <c r="T261" s="590">
        <v>0</v>
      </c>
      <c r="U261" s="135">
        <f t="shared" si="77"/>
        <v>-84287</v>
      </c>
      <c r="V261" s="351">
        <v>0</v>
      </c>
      <c r="W261" s="655">
        <f>W261</f>
        <v>0</v>
      </c>
      <c r="X261" s="209">
        <v>2318306</v>
      </c>
      <c r="Y261" s="135"/>
    </row>
    <row r="262" spans="1:25" s="164" customFormat="1" ht="12.75" customHeight="1">
      <c r="A262" s="121" t="s">
        <v>547</v>
      </c>
      <c r="B262" s="121">
        <v>1</v>
      </c>
      <c r="C262" s="121"/>
      <c r="D262" s="121"/>
      <c r="E262" s="121"/>
      <c r="F262" s="121">
        <v>5</v>
      </c>
      <c r="G262" s="121"/>
      <c r="H262" s="121"/>
      <c r="I262" s="121"/>
      <c r="J262" s="198" t="s">
        <v>359</v>
      </c>
      <c r="K262" s="128">
        <v>426</v>
      </c>
      <c r="L262" s="768" t="s">
        <v>187</v>
      </c>
      <c r="M262" s="769"/>
      <c r="N262" s="129">
        <f aca="true" t="shared" si="81" ref="N262:Y262">SUM(N263:N263)</f>
        <v>0</v>
      </c>
      <c r="O262" s="129">
        <f>SUM(O263:O263)</f>
        <v>100000</v>
      </c>
      <c r="P262" s="129">
        <f t="shared" si="81"/>
        <v>0</v>
      </c>
      <c r="Q262" s="129">
        <f t="shared" si="81"/>
        <v>0</v>
      </c>
      <c r="R262" s="130">
        <f t="shared" si="81"/>
        <v>0</v>
      </c>
      <c r="S262" s="129">
        <f t="shared" si="81"/>
        <v>0</v>
      </c>
      <c r="T262" s="590">
        <f t="shared" si="81"/>
        <v>0</v>
      </c>
      <c r="U262" s="135">
        <f t="shared" si="77"/>
        <v>0</v>
      </c>
      <c r="V262" s="339">
        <f t="shared" si="81"/>
        <v>0</v>
      </c>
      <c r="W262" s="649">
        <f>W263</f>
        <v>0</v>
      </c>
      <c r="X262" s="129">
        <f t="shared" si="81"/>
        <v>0</v>
      </c>
      <c r="Y262" s="129">
        <f t="shared" si="81"/>
        <v>0</v>
      </c>
    </row>
    <row r="263" spans="1:25" s="164" customFormat="1" ht="42.75" customHeight="1">
      <c r="A263" s="121" t="s">
        <v>547</v>
      </c>
      <c r="B263" s="121">
        <v>1</v>
      </c>
      <c r="C263" s="121"/>
      <c r="D263" s="121"/>
      <c r="E263" s="121"/>
      <c r="F263" s="121">
        <v>5</v>
      </c>
      <c r="G263" s="121"/>
      <c r="H263" s="121"/>
      <c r="I263" s="121"/>
      <c r="J263" s="198" t="s">
        <v>359</v>
      </c>
      <c r="K263" s="131">
        <v>4264</v>
      </c>
      <c r="L263" s="760" t="s">
        <v>545</v>
      </c>
      <c r="M263" s="761"/>
      <c r="N263" s="129">
        <v>0</v>
      </c>
      <c r="O263" s="129">
        <v>100000</v>
      </c>
      <c r="P263" s="129">
        <v>0</v>
      </c>
      <c r="Q263" s="129">
        <v>0</v>
      </c>
      <c r="R263" s="169">
        <v>0</v>
      </c>
      <c r="S263" s="569">
        <v>0</v>
      </c>
      <c r="T263" s="590">
        <v>0</v>
      </c>
      <c r="U263" s="135">
        <f t="shared" si="77"/>
        <v>0</v>
      </c>
      <c r="V263" s="351">
        <v>0</v>
      </c>
      <c r="W263" s="655">
        <v>0</v>
      </c>
      <c r="X263" s="209"/>
      <c r="Y263" s="135"/>
    </row>
    <row r="264" spans="1:25" s="164" customFormat="1" ht="12.75" customHeight="1">
      <c r="A264" s="121" t="s">
        <v>547</v>
      </c>
      <c r="B264" s="121">
        <v>1</v>
      </c>
      <c r="C264" s="121"/>
      <c r="D264" s="121"/>
      <c r="E264" s="121"/>
      <c r="F264" s="121">
        <v>5</v>
      </c>
      <c r="G264" s="121"/>
      <c r="H264" s="121"/>
      <c r="I264" s="121"/>
      <c r="J264" s="198" t="s">
        <v>359</v>
      </c>
      <c r="K264" s="128">
        <v>3</v>
      </c>
      <c r="L264" s="766" t="s">
        <v>0</v>
      </c>
      <c r="M264" s="767"/>
      <c r="N264" s="129">
        <f aca="true" t="shared" si="82" ref="N264:Y264">N265+N268</f>
        <v>0</v>
      </c>
      <c r="O264" s="129">
        <f>SUM(O265+O268)</f>
        <v>110758.01999999999</v>
      </c>
      <c r="P264" s="129">
        <v>71014</v>
      </c>
      <c r="Q264" s="129">
        <f t="shared" si="82"/>
        <v>341684</v>
      </c>
      <c r="R264" s="130">
        <f t="shared" si="82"/>
        <v>0</v>
      </c>
      <c r="S264" s="129">
        <f t="shared" si="82"/>
        <v>0</v>
      </c>
      <c r="T264" s="590">
        <f t="shared" si="82"/>
        <v>341684</v>
      </c>
      <c r="U264" s="135">
        <f t="shared" si="77"/>
        <v>-250684</v>
      </c>
      <c r="V264" s="339">
        <f t="shared" si="82"/>
        <v>91000</v>
      </c>
      <c r="W264" s="649">
        <f>W265+W268</f>
        <v>91000</v>
      </c>
      <c r="X264" s="129">
        <f t="shared" si="82"/>
        <v>234203</v>
      </c>
      <c r="Y264" s="129">
        <f t="shared" si="82"/>
        <v>0</v>
      </c>
    </row>
    <row r="265" spans="1:25" s="164" customFormat="1" ht="12.75" customHeight="1">
      <c r="A265" s="121" t="s">
        <v>547</v>
      </c>
      <c r="B265" s="121">
        <v>1</v>
      </c>
      <c r="C265" s="121"/>
      <c r="D265" s="121"/>
      <c r="E265" s="121"/>
      <c r="F265" s="121">
        <v>5</v>
      </c>
      <c r="G265" s="121"/>
      <c r="H265" s="121"/>
      <c r="I265" s="121"/>
      <c r="J265" s="198" t="s">
        <v>359</v>
      </c>
      <c r="K265" s="128">
        <v>31</v>
      </c>
      <c r="L265" s="768" t="s">
        <v>2</v>
      </c>
      <c r="M265" s="769"/>
      <c r="N265" s="129">
        <f aca="true" t="shared" si="83" ref="N265:P266">N266</f>
        <v>0</v>
      </c>
      <c r="O265" s="129">
        <f t="shared" si="83"/>
        <v>57144</v>
      </c>
      <c r="P265" s="129">
        <f t="shared" si="83"/>
        <v>56014</v>
      </c>
      <c r="Q265" s="129">
        <f aca="true" t="shared" si="84" ref="Q265:Y266">Q266</f>
        <v>228576</v>
      </c>
      <c r="R265" s="130">
        <f t="shared" si="84"/>
        <v>0</v>
      </c>
      <c r="S265" s="129">
        <f t="shared" si="84"/>
        <v>0</v>
      </c>
      <c r="T265" s="590">
        <f t="shared" si="84"/>
        <v>228576</v>
      </c>
      <c r="U265" s="135">
        <f t="shared" si="77"/>
        <v>-228576</v>
      </c>
      <c r="V265" s="339">
        <f t="shared" si="84"/>
        <v>0</v>
      </c>
      <c r="W265" s="649">
        <f>W266</f>
        <v>0</v>
      </c>
      <c r="X265" s="129">
        <f t="shared" si="84"/>
        <v>133336</v>
      </c>
      <c r="Y265" s="129">
        <f t="shared" si="84"/>
        <v>0</v>
      </c>
    </row>
    <row r="266" spans="1:25" s="164" customFormat="1" ht="12.75">
      <c r="A266" s="121" t="s">
        <v>547</v>
      </c>
      <c r="B266" s="121">
        <v>1</v>
      </c>
      <c r="C266" s="121"/>
      <c r="D266" s="121"/>
      <c r="E266" s="121"/>
      <c r="F266" s="121">
        <v>5</v>
      </c>
      <c r="G266" s="121"/>
      <c r="H266" s="121"/>
      <c r="I266" s="121"/>
      <c r="J266" s="198" t="s">
        <v>359</v>
      </c>
      <c r="K266" s="128">
        <v>311</v>
      </c>
      <c r="L266" s="768" t="s">
        <v>546</v>
      </c>
      <c r="M266" s="769"/>
      <c r="N266" s="129">
        <f t="shared" si="83"/>
        <v>0</v>
      </c>
      <c r="O266" s="129">
        <f t="shared" si="83"/>
        <v>57144</v>
      </c>
      <c r="P266" s="129">
        <f t="shared" si="83"/>
        <v>56014</v>
      </c>
      <c r="Q266" s="129">
        <f t="shared" si="84"/>
        <v>228576</v>
      </c>
      <c r="R266" s="130">
        <f t="shared" si="84"/>
        <v>0</v>
      </c>
      <c r="S266" s="129">
        <f t="shared" si="84"/>
        <v>0</v>
      </c>
      <c r="T266" s="590">
        <f t="shared" si="84"/>
        <v>228576</v>
      </c>
      <c r="U266" s="135">
        <f t="shared" si="77"/>
        <v>-228576</v>
      </c>
      <c r="V266" s="339">
        <f>V267</f>
        <v>0</v>
      </c>
      <c r="W266" s="649">
        <f>W267</f>
        <v>0</v>
      </c>
      <c r="X266" s="129">
        <f t="shared" si="84"/>
        <v>133336</v>
      </c>
      <c r="Y266" s="129">
        <f t="shared" si="84"/>
        <v>0</v>
      </c>
    </row>
    <row r="267" spans="1:25" s="164" customFormat="1" ht="68.25" customHeight="1">
      <c r="A267" s="121" t="s">
        <v>547</v>
      </c>
      <c r="B267" s="121">
        <v>1</v>
      </c>
      <c r="C267" s="121"/>
      <c r="D267" s="121"/>
      <c r="E267" s="121"/>
      <c r="F267" s="121">
        <v>5</v>
      </c>
      <c r="G267" s="121"/>
      <c r="H267" s="121"/>
      <c r="I267" s="121"/>
      <c r="J267" s="198" t="s">
        <v>359</v>
      </c>
      <c r="K267" s="128">
        <v>3111</v>
      </c>
      <c r="L267" s="760" t="s">
        <v>572</v>
      </c>
      <c r="M267" s="761"/>
      <c r="N267" s="129">
        <v>0</v>
      </c>
      <c r="O267" s="129">
        <v>57144</v>
      </c>
      <c r="P267" s="129">
        <v>56014</v>
      </c>
      <c r="Q267" s="129">
        <v>228576</v>
      </c>
      <c r="R267" s="169">
        <v>0</v>
      </c>
      <c r="S267" s="569">
        <v>0</v>
      </c>
      <c r="T267" s="590">
        <v>228576</v>
      </c>
      <c r="U267" s="135">
        <f t="shared" si="77"/>
        <v>-228576</v>
      </c>
      <c r="V267" s="351">
        <v>0</v>
      </c>
      <c r="W267" s="655">
        <v>0</v>
      </c>
      <c r="X267" s="209">
        <v>133336</v>
      </c>
      <c r="Y267" s="135"/>
    </row>
    <row r="268" spans="1:25" s="164" customFormat="1" ht="12.75" customHeight="1">
      <c r="A268" s="121" t="s">
        <v>547</v>
      </c>
      <c r="B268" s="121">
        <v>1</v>
      </c>
      <c r="C268" s="121"/>
      <c r="D268" s="121"/>
      <c r="E268" s="121"/>
      <c r="F268" s="121">
        <v>5</v>
      </c>
      <c r="G268" s="121"/>
      <c r="H268" s="121"/>
      <c r="I268" s="121"/>
      <c r="J268" s="198" t="s">
        <v>359</v>
      </c>
      <c r="K268" s="128">
        <v>32</v>
      </c>
      <c r="L268" s="768" t="s">
        <v>5</v>
      </c>
      <c r="M268" s="769"/>
      <c r="N268" s="129">
        <v>0</v>
      </c>
      <c r="O268" s="129">
        <f>O269</f>
        <v>53614.02</v>
      </c>
      <c r="P268" s="129">
        <v>15000</v>
      </c>
      <c r="Q268" s="129">
        <f aca="true" t="shared" si="85" ref="Q268:Y268">Q269</f>
        <v>113108</v>
      </c>
      <c r="R268" s="130">
        <f t="shared" si="85"/>
        <v>0</v>
      </c>
      <c r="S268" s="129">
        <f t="shared" si="85"/>
        <v>0</v>
      </c>
      <c r="T268" s="590">
        <f t="shared" si="85"/>
        <v>113108</v>
      </c>
      <c r="U268" s="135">
        <f t="shared" si="77"/>
        <v>-22108</v>
      </c>
      <c r="V268" s="339">
        <f t="shared" si="85"/>
        <v>91000</v>
      </c>
      <c r="W268" s="649">
        <f t="shared" si="85"/>
        <v>91000</v>
      </c>
      <c r="X268" s="129">
        <f t="shared" si="85"/>
        <v>100867</v>
      </c>
      <c r="Y268" s="129">
        <f t="shared" si="85"/>
        <v>0</v>
      </c>
    </row>
    <row r="269" spans="1:25" s="164" customFormat="1" ht="12.75" customHeight="1">
      <c r="A269" s="121" t="s">
        <v>547</v>
      </c>
      <c r="B269" s="121">
        <v>1</v>
      </c>
      <c r="C269" s="121"/>
      <c r="D269" s="121"/>
      <c r="E269" s="121"/>
      <c r="F269" s="121">
        <v>5</v>
      </c>
      <c r="G269" s="121"/>
      <c r="H269" s="121"/>
      <c r="I269" s="121"/>
      <c r="J269" s="198" t="s">
        <v>359</v>
      </c>
      <c r="K269" s="128">
        <v>323</v>
      </c>
      <c r="L269" s="768" t="s">
        <v>7</v>
      </c>
      <c r="M269" s="769"/>
      <c r="N269" s="129">
        <v>0</v>
      </c>
      <c r="O269" s="129">
        <f>SUM(O270:O273)</f>
        <v>53614.02</v>
      </c>
      <c r="P269" s="129">
        <v>15000</v>
      </c>
      <c r="Q269" s="129">
        <f aca="true" t="shared" si="86" ref="Q269:Y269">Q270+Q271+Q272+Q273</f>
        <v>113108</v>
      </c>
      <c r="R269" s="130">
        <f t="shared" si="86"/>
        <v>0</v>
      </c>
      <c r="S269" s="129">
        <f t="shared" si="86"/>
        <v>0</v>
      </c>
      <c r="T269" s="590">
        <f t="shared" si="86"/>
        <v>113108</v>
      </c>
      <c r="U269" s="135">
        <f t="shared" si="77"/>
        <v>-22108</v>
      </c>
      <c r="V269" s="339">
        <f t="shared" si="86"/>
        <v>91000</v>
      </c>
      <c r="W269" s="649">
        <f>W270+W271+W272+W273</f>
        <v>91000</v>
      </c>
      <c r="X269" s="664">
        <f t="shared" si="86"/>
        <v>100867</v>
      </c>
      <c r="Y269" s="129">
        <f t="shared" si="86"/>
        <v>0</v>
      </c>
    </row>
    <row r="270" spans="1:25" s="164" customFormat="1" ht="54.75" customHeight="1">
      <c r="A270" s="121" t="s">
        <v>547</v>
      </c>
      <c r="B270" s="121">
        <v>1</v>
      </c>
      <c r="C270" s="121"/>
      <c r="D270" s="121"/>
      <c r="E270" s="121"/>
      <c r="F270" s="121">
        <v>5</v>
      </c>
      <c r="G270" s="121"/>
      <c r="H270" s="121"/>
      <c r="I270" s="121"/>
      <c r="J270" s="198" t="s">
        <v>359</v>
      </c>
      <c r="K270" s="131">
        <v>3237</v>
      </c>
      <c r="L270" s="760" t="s">
        <v>573</v>
      </c>
      <c r="M270" s="761"/>
      <c r="N270" s="129">
        <v>0</v>
      </c>
      <c r="O270" s="129">
        <v>53614.02</v>
      </c>
      <c r="P270" s="129">
        <v>15000</v>
      </c>
      <c r="Q270" s="129">
        <v>93108</v>
      </c>
      <c r="R270" s="169">
        <v>0</v>
      </c>
      <c r="S270" s="569">
        <v>0</v>
      </c>
      <c r="T270" s="590">
        <v>93108</v>
      </c>
      <c r="U270" s="135">
        <f t="shared" si="77"/>
        <v>-18108</v>
      </c>
      <c r="V270" s="351">
        <v>75000</v>
      </c>
      <c r="W270" s="655">
        <v>75000</v>
      </c>
      <c r="X270" s="209">
        <v>54313</v>
      </c>
      <c r="Y270" s="135">
        <v>0</v>
      </c>
    </row>
    <row r="271" spans="1:25" s="164" customFormat="1" ht="45.75" customHeight="1">
      <c r="A271" s="121" t="s">
        <v>547</v>
      </c>
      <c r="B271" s="121">
        <v>1</v>
      </c>
      <c r="C271" s="121"/>
      <c r="D271" s="121"/>
      <c r="E271" s="121"/>
      <c r="F271" s="121">
        <v>5</v>
      </c>
      <c r="G271" s="121"/>
      <c r="H271" s="121"/>
      <c r="I271" s="121"/>
      <c r="J271" s="198" t="s">
        <v>359</v>
      </c>
      <c r="K271" s="128">
        <v>3233</v>
      </c>
      <c r="L271" s="760" t="s">
        <v>574</v>
      </c>
      <c r="M271" s="761"/>
      <c r="N271" s="129">
        <v>0</v>
      </c>
      <c r="O271" s="129">
        <v>0</v>
      </c>
      <c r="P271" s="129">
        <v>0</v>
      </c>
      <c r="Q271" s="129">
        <v>11000</v>
      </c>
      <c r="R271" s="169">
        <v>0</v>
      </c>
      <c r="S271" s="569">
        <v>0</v>
      </c>
      <c r="T271" s="590">
        <v>11000</v>
      </c>
      <c r="U271" s="135">
        <f t="shared" si="77"/>
        <v>-2200</v>
      </c>
      <c r="V271" s="351">
        <v>8800</v>
      </c>
      <c r="W271" s="655">
        <v>8800</v>
      </c>
      <c r="X271" s="209">
        <v>0</v>
      </c>
      <c r="Y271" s="135">
        <v>0</v>
      </c>
    </row>
    <row r="272" spans="1:25" s="164" customFormat="1" ht="48.75" customHeight="1">
      <c r="A272" s="121" t="s">
        <v>547</v>
      </c>
      <c r="B272" s="121">
        <v>1</v>
      </c>
      <c r="C272" s="121"/>
      <c r="D272" s="121"/>
      <c r="E272" s="121"/>
      <c r="F272" s="121">
        <v>5</v>
      </c>
      <c r="G272" s="121"/>
      <c r="H272" s="121"/>
      <c r="I272" s="121"/>
      <c r="J272" s="198" t="s">
        <v>359</v>
      </c>
      <c r="K272" s="128">
        <v>3233</v>
      </c>
      <c r="L272" s="760" t="s">
        <v>575</v>
      </c>
      <c r="M272" s="761"/>
      <c r="N272" s="129">
        <v>0</v>
      </c>
      <c r="O272" s="129">
        <v>0</v>
      </c>
      <c r="P272" s="129">
        <v>0</v>
      </c>
      <c r="Q272" s="129">
        <v>9000</v>
      </c>
      <c r="R272" s="169">
        <v>0</v>
      </c>
      <c r="S272" s="569">
        <v>0</v>
      </c>
      <c r="T272" s="590">
        <v>9000</v>
      </c>
      <c r="U272" s="135">
        <f t="shared" si="77"/>
        <v>-1800</v>
      </c>
      <c r="V272" s="351">
        <v>7200</v>
      </c>
      <c r="W272" s="655">
        <v>7200</v>
      </c>
      <c r="X272" s="209">
        <v>0</v>
      </c>
      <c r="Y272" s="135">
        <v>0</v>
      </c>
    </row>
    <row r="273" spans="1:25" s="164" customFormat="1" ht="50.25" customHeight="1">
      <c r="A273" s="121" t="s">
        <v>547</v>
      </c>
      <c r="B273" s="121">
        <v>1</v>
      </c>
      <c r="C273" s="121"/>
      <c r="D273" s="121"/>
      <c r="E273" s="121"/>
      <c r="F273" s="121">
        <v>5</v>
      </c>
      <c r="G273" s="121"/>
      <c r="H273" s="121"/>
      <c r="I273" s="121"/>
      <c r="J273" s="198" t="s">
        <v>359</v>
      </c>
      <c r="K273" s="131">
        <v>3237</v>
      </c>
      <c r="L273" s="760" t="s">
        <v>576</v>
      </c>
      <c r="M273" s="761"/>
      <c r="N273" s="129">
        <v>0</v>
      </c>
      <c r="O273" s="129">
        <v>0</v>
      </c>
      <c r="P273" s="129">
        <v>0</v>
      </c>
      <c r="Q273" s="129">
        <v>0</v>
      </c>
      <c r="R273" s="169">
        <v>0</v>
      </c>
      <c r="S273" s="569">
        <v>0</v>
      </c>
      <c r="T273" s="590">
        <v>0</v>
      </c>
      <c r="U273" s="135">
        <f t="shared" si="77"/>
        <v>0</v>
      </c>
      <c r="V273" s="351">
        <v>0</v>
      </c>
      <c r="W273" s="655">
        <v>0</v>
      </c>
      <c r="X273" s="209">
        <v>46554</v>
      </c>
      <c r="Y273" s="135">
        <v>0</v>
      </c>
    </row>
    <row r="274" spans="1:49" s="451" customFormat="1" ht="12.75">
      <c r="A274" s="286"/>
      <c r="B274" s="286"/>
      <c r="C274" s="286"/>
      <c r="D274" s="286"/>
      <c r="E274" s="286"/>
      <c r="F274" s="286"/>
      <c r="G274" s="286"/>
      <c r="H274" s="286"/>
      <c r="I274" s="286"/>
      <c r="J274" s="286"/>
      <c r="K274" s="485"/>
      <c r="L274" s="485" t="s">
        <v>122</v>
      </c>
      <c r="M274" s="485"/>
      <c r="N274" s="542">
        <f aca="true" t="shared" si="87" ref="N274:Y274">SUM(N253+N264)</f>
        <v>0</v>
      </c>
      <c r="O274" s="542">
        <f t="shared" si="87"/>
        <v>210758.02</v>
      </c>
      <c r="P274" s="542">
        <v>71014</v>
      </c>
      <c r="Q274" s="542">
        <f t="shared" si="87"/>
        <v>9532660</v>
      </c>
      <c r="R274" s="404">
        <f t="shared" si="87"/>
        <v>0</v>
      </c>
      <c r="S274" s="542">
        <f t="shared" si="87"/>
        <v>0</v>
      </c>
      <c r="T274" s="611">
        <f t="shared" si="87"/>
        <v>9532660</v>
      </c>
      <c r="U274" s="542">
        <f t="shared" si="77"/>
        <v>-8138311</v>
      </c>
      <c r="V274" s="405">
        <f t="shared" si="87"/>
        <v>1394349</v>
      </c>
      <c r="W274" s="558">
        <f t="shared" si="87"/>
        <v>1394349</v>
      </c>
      <c r="X274" s="542">
        <f t="shared" si="87"/>
        <v>6143028</v>
      </c>
      <c r="Y274" s="542">
        <f t="shared" si="87"/>
        <v>0</v>
      </c>
      <c r="Z274" s="254"/>
      <c r="AA274" s="254"/>
      <c r="AB274" s="254"/>
      <c r="AC274" s="254"/>
      <c r="AD274" s="254"/>
      <c r="AE274" s="254"/>
      <c r="AF274" s="254"/>
      <c r="AG274" s="254"/>
      <c r="AH274" s="254"/>
      <c r="AI274" s="254"/>
      <c r="AJ274" s="254"/>
      <c r="AK274" s="254"/>
      <c r="AL274" s="254"/>
      <c r="AM274" s="254"/>
      <c r="AN274" s="254"/>
      <c r="AO274" s="254"/>
      <c r="AP274" s="254"/>
      <c r="AQ274" s="254"/>
      <c r="AR274" s="254"/>
      <c r="AS274" s="254"/>
      <c r="AT274" s="254"/>
      <c r="AU274" s="254"/>
      <c r="AV274" s="254"/>
      <c r="AW274" s="254"/>
    </row>
    <row r="275" spans="1:25" s="164" customFormat="1" ht="12.75">
      <c r="A275" s="121"/>
      <c r="B275" s="121"/>
      <c r="C275" s="121"/>
      <c r="D275" s="121"/>
      <c r="E275" s="121"/>
      <c r="F275" s="121"/>
      <c r="G275" s="121"/>
      <c r="H275" s="121"/>
      <c r="I275" s="121"/>
      <c r="J275" s="121"/>
      <c r="K275" s="163"/>
      <c r="L275" s="163"/>
      <c r="M275" s="163"/>
      <c r="N275" s="161"/>
      <c r="O275" s="161"/>
      <c r="P275" s="161"/>
      <c r="Q275" s="161"/>
      <c r="R275" s="162"/>
      <c r="S275" s="161"/>
      <c r="T275" s="612"/>
      <c r="U275" s="161"/>
      <c r="V275" s="352"/>
      <c r="W275" s="644"/>
      <c r="X275" s="161"/>
      <c r="Y275" s="161"/>
    </row>
    <row r="276" spans="1:49" s="482" customFormat="1" ht="36" customHeight="1">
      <c r="A276" s="444"/>
      <c r="B276" s="444"/>
      <c r="C276" s="444"/>
      <c r="D276" s="444"/>
      <c r="E276" s="444"/>
      <c r="F276" s="444"/>
      <c r="G276" s="444"/>
      <c r="H276" s="444"/>
      <c r="I276" s="444"/>
      <c r="J276" s="444"/>
      <c r="K276" s="457" t="s">
        <v>313</v>
      </c>
      <c r="L276" s="817" t="s">
        <v>577</v>
      </c>
      <c r="M276" s="818"/>
      <c r="N276" s="530"/>
      <c r="O276" s="530"/>
      <c r="P276" s="530"/>
      <c r="Q276" s="530"/>
      <c r="R276" s="458"/>
      <c r="S276" s="530"/>
      <c r="T276" s="594"/>
      <c r="U276" s="530"/>
      <c r="V276" s="459"/>
      <c r="W276" s="555"/>
      <c r="X276" s="530"/>
      <c r="Y276" s="530"/>
      <c r="Z276" s="264"/>
      <c r="AA276" s="264"/>
      <c r="AB276" s="264"/>
      <c r="AC276" s="264"/>
      <c r="AD276" s="264"/>
      <c r="AE276" s="264"/>
      <c r="AF276" s="264"/>
      <c r="AG276" s="264"/>
      <c r="AH276" s="264"/>
      <c r="AI276" s="264"/>
      <c r="AJ276" s="264"/>
      <c r="AK276" s="264"/>
      <c r="AL276" s="264"/>
      <c r="AM276" s="264"/>
      <c r="AN276" s="264"/>
      <c r="AO276" s="264"/>
      <c r="AP276" s="264"/>
      <c r="AQ276" s="264"/>
      <c r="AR276" s="264"/>
      <c r="AS276" s="264"/>
      <c r="AT276" s="264"/>
      <c r="AU276" s="264"/>
      <c r="AV276" s="264"/>
      <c r="AW276" s="264"/>
    </row>
    <row r="277" spans="1:49" s="65" customFormat="1" ht="12.75">
      <c r="A277" s="121" t="s">
        <v>578</v>
      </c>
      <c r="B277" s="121"/>
      <c r="C277" s="121"/>
      <c r="D277" s="121"/>
      <c r="E277" s="121">
        <v>4</v>
      </c>
      <c r="F277" s="121">
        <v>5</v>
      </c>
      <c r="G277" s="121"/>
      <c r="H277" s="121"/>
      <c r="I277" s="121"/>
      <c r="J277" s="121" t="s">
        <v>359</v>
      </c>
      <c r="K277" s="52">
        <v>4</v>
      </c>
      <c r="L277" s="52" t="s">
        <v>1</v>
      </c>
      <c r="M277" s="52"/>
      <c r="N277" s="36">
        <f aca="true" t="shared" si="88" ref="N277:Y277">N278</f>
        <v>0</v>
      </c>
      <c r="O277" s="36">
        <v>0</v>
      </c>
      <c r="P277" s="36">
        <v>0</v>
      </c>
      <c r="Q277" s="36">
        <f>Q278</f>
        <v>730000</v>
      </c>
      <c r="R277" s="120">
        <f t="shared" si="88"/>
        <v>-700000</v>
      </c>
      <c r="S277" s="135">
        <f t="shared" si="88"/>
        <v>-280000</v>
      </c>
      <c r="T277" s="575">
        <f t="shared" si="88"/>
        <v>450000</v>
      </c>
      <c r="U277" s="135">
        <f aca="true" t="shared" si="89" ref="U277:U286">W277-T277</f>
        <v>-450000</v>
      </c>
      <c r="V277" s="329">
        <f t="shared" si="88"/>
        <v>0</v>
      </c>
      <c r="W277" s="633">
        <f t="shared" si="88"/>
        <v>0</v>
      </c>
      <c r="X277" s="135">
        <f t="shared" si="88"/>
        <v>1550000</v>
      </c>
      <c r="Y277" s="135">
        <f t="shared" si="88"/>
        <v>3270000</v>
      </c>
      <c r="Z277" s="164"/>
      <c r="AA277" s="164"/>
      <c r="AB277" s="164"/>
      <c r="AC277" s="164"/>
      <c r="AD277" s="164"/>
      <c r="AE277" s="164"/>
      <c r="AF277" s="164"/>
      <c r="AG277" s="164"/>
      <c r="AH277" s="164"/>
      <c r="AI277" s="164"/>
      <c r="AJ277" s="164"/>
      <c r="AK277" s="164"/>
      <c r="AL277" s="164"/>
      <c r="AM277" s="164"/>
      <c r="AN277" s="164"/>
      <c r="AO277" s="164"/>
      <c r="AP277" s="164"/>
      <c r="AQ277" s="164"/>
      <c r="AR277" s="164"/>
      <c r="AS277" s="164"/>
      <c r="AT277" s="164"/>
      <c r="AU277" s="164"/>
      <c r="AV277" s="164"/>
      <c r="AW277" s="164"/>
    </row>
    <row r="278" spans="1:25" s="164" customFormat="1" ht="12.75">
      <c r="A278" s="121" t="s">
        <v>578</v>
      </c>
      <c r="B278" s="121"/>
      <c r="C278" s="121"/>
      <c r="D278" s="121"/>
      <c r="E278" s="121">
        <v>4</v>
      </c>
      <c r="F278" s="121">
        <v>5</v>
      </c>
      <c r="G278" s="121"/>
      <c r="H278" s="121"/>
      <c r="I278" s="121"/>
      <c r="J278" s="121" t="s">
        <v>359</v>
      </c>
      <c r="K278" s="126">
        <v>42</v>
      </c>
      <c r="L278" s="126" t="s">
        <v>28</v>
      </c>
      <c r="M278" s="126"/>
      <c r="N278" s="135">
        <f>N279+N281</f>
        <v>0</v>
      </c>
      <c r="O278" s="135">
        <v>0</v>
      </c>
      <c r="P278" s="135">
        <v>0</v>
      </c>
      <c r="Q278" s="135">
        <f aca="true" t="shared" si="90" ref="Q278:Y278">Q279+Q282</f>
        <v>730000</v>
      </c>
      <c r="R278" s="127">
        <f t="shared" si="90"/>
        <v>-700000</v>
      </c>
      <c r="S278" s="135">
        <f t="shared" si="90"/>
        <v>-280000</v>
      </c>
      <c r="T278" s="575">
        <f t="shared" si="90"/>
        <v>450000</v>
      </c>
      <c r="U278" s="135">
        <f t="shared" si="89"/>
        <v>-450000</v>
      </c>
      <c r="V278" s="329">
        <f t="shared" si="90"/>
        <v>0</v>
      </c>
      <c r="W278" s="633">
        <f>W279+W282</f>
        <v>0</v>
      </c>
      <c r="X278" s="135">
        <f t="shared" si="90"/>
        <v>1550000</v>
      </c>
      <c r="Y278" s="135">
        <f t="shared" si="90"/>
        <v>3270000</v>
      </c>
    </row>
    <row r="279" spans="1:25" s="164" customFormat="1" ht="12.75">
      <c r="A279" s="121" t="s">
        <v>578</v>
      </c>
      <c r="B279" s="121"/>
      <c r="C279" s="121"/>
      <c r="D279" s="121"/>
      <c r="E279" s="121">
        <v>4</v>
      </c>
      <c r="F279" s="121">
        <v>5</v>
      </c>
      <c r="G279" s="121"/>
      <c r="H279" s="121"/>
      <c r="I279" s="121"/>
      <c r="J279" s="121" t="s">
        <v>359</v>
      </c>
      <c r="K279" s="126">
        <v>421</v>
      </c>
      <c r="L279" s="126" t="s">
        <v>13</v>
      </c>
      <c r="M279" s="126"/>
      <c r="N279" s="135">
        <f>N280</f>
        <v>0</v>
      </c>
      <c r="O279" s="135">
        <v>0</v>
      </c>
      <c r="P279" s="135">
        <v>0</v>
      </c>
      <c r="Q279" s="135">
        <f aca="true" t="shared" si="91" ref="Q279:Y279">SUM(Q280:Q281)</f>
        <v>730000</v>
      </c>
      <c r="R279" s="127">
        <f t="shared" si="91"/>
        <v>-700000</v>
      </c>
      <c r="S279" s="135">
        <f t="shared" si="91"/>
        <v>-280000</v>
      </c>
      <c r="T279" s="575">
        <f t="shared" si="91"/>
        <v>450000</v>
      </c>
      <c r="U279" s="135">
        <f t="shared" si="89"/>
        <v>-450000</v>
      </c>
      <c r="V279" s="329">
        <f t="shared" si="91"/>
        <v>0</v>
      </c>
      <c r="W279" s="633">
        <f>SUM(W280:W281)</f>
        <v>0</v>
      </c>
      <c r="X279" s="135">
        <f t="shared" si="91"/>
        <v>1550000</v>
      </c>
      <c r="Y279" s="135">
        <f t="shared" si="91"/>
        <v>2070000</v>
      </c>
    </row>
    <row r="280" spans="1:25" s="164" customFormat="1" ht="36" customHeight="1">
      <c r="A280" s="121" t="s">
        <v>578</v>
      </c>
      <c r="B280" s="121"/>
      <c r="C280" s="121"/>
      <c r="D280" s="121"/>
      <c r="E280" s="121">
        <v>4</v>
      </c>
      <c r="F280" s="121">
        <v>5</v>
      </c>
      <c r="G280" s="121"/>
      <c r="H280" s="121"/>
      <c r="I280" s="121"/>
      <c r="J280" s="121" t="s">
        <v>359</v>
      </c>
      <c r="K280" s="205">
        <v>4212</v>
      </c>
      <c r="L280" s="760" t="s">
        <v>637</v>
      </c>
      <c r="M280" s="761"/>
      <c r="N280" s="135">
        <v>0</v>
      </c>
      <c r="O280" s="135">
        <v>0</v>
      </c>
      <c r="P280" s="135">
        <v>0</v>
      </c>
      <c r="Q280" s="135">
        <v>700000</v>
      </c>
      <c r="R280" s="127">
        <v>-700000</v>
      </c>
      <c r="S280" s="135">
        <v>-250000</v>
      </c>
      <c r="T280" s="575">
        <v>450000</v>
      </c>
      <c r="U280" s="135">
        <f t="shared" si="89"/>
        <v>-450000</v>
      </c>
      <c r="V280" s="329"/>
      <c r="W280" s="633">
        <v>0</v>
      </c>
      <c r="X280" s="135">
        <v>1500000</v>
      </c>
      <c r="Y280" s="135">
        <v>2000000</v>
      </c>
    </row>
    <row r="281" spans="1:25" s="164" customFormat="1" ht="12.75">
      <c r="A281" s="121" t="s">
        <v>578</v>
      </c>
      <c r="B281" s="121"/>
      <c r="C281" s="121"/>
      <c r="D281" s="121"/>
      <c r="E281" s="121">
        <v>4</v>
      </c>
      <c r="F281" s="121">
        <v>5</v>
      </c>
      <c r="G281" s="121"/>
      <c r="H281" s="121"/>
      <c r="I281" s="121"/>
      <c r="J281" s="121" t="s">
        <v>359</v>
      </c>
      <c r="K281" s="205">
        <v>4212</v>
      </c>
      <c r="L281" s="205" t="s">
        <v>579</v>
      </c>
      <c r="M281" s="205"/>
      <c r="N281" s="135">
        <f>N282</f>
        <v>0</v>
      </c>
      <c r="O281" s="135">
        <v>0</v>
      </c>
      <c r="P281" s="135">
        <v>0</v>
      </c>
      <c r="Q281" s="135">
        <v>30000</v>
      </c>
      <c r="R281" s="127">
        <v>0</v>
      </c>
      <c r="S281" s="135">
        <v>-30000</v>
      </c>
      <c r="T281" s="575">
        <v>0</v>
      </c>
      <c r="U281" s="135">
        <f t="shared" si="89"/>
        <v>0</v>
      </c>
      <c r="V281" s="329">
        <v>0</v>
      </c>
      <c r="W281" s="633">
        <v>0</v>
      </c>
      <c r="X281" s="135">
        <v>50000</v>
      </c>
      <c r="Y281" s="135">
        <v>70000</v>
      </c>
    </row>
    <row r="282" spans="1:25" s="164" customFormat="1" ht="12.75">
      <c r="A282" s="121" t="s">
        <v>578</v>
      </c>
      <c r="B282" s="121"/>
      <c r="C282" s="121"/>
      <c r="D282" s="121"/>
      <c r="E282" s="121">
        <v>4</v>
      </c>
      <c r="F282" s="121">
        <v>5</v>
      </c>
      <c r="G282" s="121"/>
      <c r="H282" s="121"/>
      <c r="I282" s="121"/>
      <c r="J282" s="121" t="s">
        <v>359</v>
      </c>
      <c r="K282" s="126">
        <v>422</v>
      </c>
      <c r="L282" s="126" t="s">
        <v>14</v>
      </c>
      <c r="M282" s="126"/>
      <c r="N282" s="135">
        <f>N283</f>
        <v>0</v>
      </c>
      <c r="O282" s="135">
        <v>0</v>
      </c>
      <c r="P282" s="135">
        <v>0</v>
      </c>
      <c r="Q282" s="135">
        <f aca="true" t="shared" si="92" ref="Q282:Y282">Q283</f>
        <v>0</v>
      </c>
      <c r="R282" s="127">
        <f t="shared" si="92"/>
        <v>0</v>
      </c>
      <c r="S282" s="135">
        <f t="shared" si="92"/>
        <v>0</v>
      </c>
      <c r="T282" s="575">
        <f t="shared" si="92"/>
        <v>0</v>
      </c>
      <c r="U282" s="135">
        <f t="shared" si="89"/>
        <v>0</v>
      </c>
      <c r="V282" s="329">
        <f t="shared" si="92"/>
        <v>0</v>
      </c>
      <c r="W282" s="633">
        <v>0</v>
      </c>
      <c r="X282" s="135">
        <f t="shared" si="92"/>
        <v>0</v>
      </c>
      <c r="Y282" s="135">
        <f t="shared" si="92"/>
        <v>1200000</v>
      </c>
    </row>
    <row r="283" spans="1:25" s="164" customFormat="1" ht="12.75">
      <c r="A283" s="121" t="s">
        <v>578</v>
      </c>
      <c r="B283" s="121"/>
      <c r="C283" s="121"/>
      <c r="D283" s="121"/>
      <c r="E283" s="121">
        <v>4</v>
      </c>
      <c r="F283" s="121">
        <v>5</v>
      </c>
      <c r="G283" s="121"/>
      <c r="H283" s="121"/>
      <c r="I283" s="121"/>
      <c r="J283" s="121" t="s">
        <v>359</v>
      </c>
      <c r="K283" s="205">
        <v>4227</v>
      </c>
      <c r="L283" s="205" t="s">
        <v>580</v>
      </c>
      <c r="M283" s="205"/>
      <c r="N283" s="135">
        <v>0</v>
      </c>
      <c r="O283" s="135">
        <v>0</v>
      </c>
      <c r="P283" s="135">
        <v>0</v>
      </c>
      <c r="Q283" s="135">
        <v>0</v>
      </c>
      <c r="R283" s="127">
        <v>0</v>
      </c>
      <c r="S283" s="135">
        <v>0</v>
      </c>
      <c r="T283" s="575">
        <v>0</v>
      </c>
      <c r="U283" s="135">
        <f t="shared" si="89"/>
        <v>0</v>
      </c>
      <c r="V283" s="329">
        <v>0</v>
      </c>
      <c r="W283" s="633">
        <v>0</v>
      </c>
      <c r="X283" s="135">
        <v>0</v>
      </c>
      <c r="Y283" s="135">
        <v>1200000</v>
      </c>
    </row>
    <row r="284" spans="1:25" s="164" customFormat="1" ht="12.75">
      <c r="A284" s="121" t="s">
        <v>578</v>
      </c>
      <c r="B284" s="121"/>
      <c r="C284" s="121"/>
      <c r="D284" s="121"/>
      <c r="E284" s="121">
        <v>4</v>
      </c>
      <c r="F284" s="121">
        <v>5</v>
      </c>
      <c r="G284" s="121"/>
      <c r="H284" s="121"/>
      <c r="I284" s="121"/>
      <c r="J284" s="121" t="s">
        <v>359</v>
      </c>
      <c r="K284" s="126">
        <v>32</v>
      </c>
      <c r="L284" s="126" t="s">
        <v>5</v>
      </c>
      <c r="M284" s="126"/>
      <c r="N284" s="135">
        <f aca="true" t="shared" si="93" ref="N284:Y284">N285</f>
        <v>0</v>
      </c>
      <c r="O284" s="135">
        <v>0</v>
      </c>
      <c r="P284" s="135">
        <v>0</v>
      </c>
      <c r="Q284" s="135">
        <f t="shared" si="93"/>
        <v>35000</v>
      </c>
      <c r="R284" s="127">
        <f t="shared" si="93"/>
        <v>0</v>
      </c>
      <c r="S284" s="135">
        <f t="shared" si="93"/>
        <v>-20000</v>
      </c>
      <c r="T284" s="575">
        <f t="shared" si="93"/>
        <v>15000</v>
      </c>
      <c r="U284" s="135">
        <f t="shared" si="89"/>
        <v>30000</v>
      </c>
      <c r="V284" s="329">
        <f t="shared" si="93"/>
        <v>45000</v>
      </c>
      <c r="W284" s="633">
        <f t="shared" si="93"/>
        <v>45000</v>
      </c>
      <c r="X284" s="135">
        <f t="shared" si="93"/>
        <v>50000</v>
      </c>
      <c r="Y284" s="135">
        <f t="shared" si="93"/>
        <v>80000</v>
      </c>
    </row>
    <row r="285" spans="1:25" s="164" customFormat="1" ht="12.75">
      <c r="A285" s="121" t="s">
        <v>578</v>
      </c>
      <c r="B285" s="121"/>
      <c r="C285" s="121"/>
      <c r="D285" s="121"/>
      <c r="E285" s="121">
        <v>4</v>
      </c>
      <c r="F285" s="121">
        <v>5</v>
      </c>
      <c r="G285" s="121"/>
      <c r="H285" s="121"/>
      <c r="I285" s="121"/>
      <c r="J285" s="121" t="s">
        <v>359</v>
      </c>
      <c r="K285" s="126">
        <v>323</v>
      </c>
      <c r="L285" s="126" t="s">
        <v>7</v>
      </c>
      <c r="M285" s="126"/>
      <c r="N285" s="135">
        <f aca="true" t="shared" si="94" ref="N285:Y285">N286+N287</f>
        <v>0</v>
      </c>
      <c r="O285" s="135">
        <v>0</v>
      </c>
      <c r="P285" s="135">
        <v>0</v>
      </c>
      <c r="Q285" s="135">
        <f t="shared" si="94"/>
        <v>35000</v>
      </c>
      <c r="R285" s="127">
        <f t="shared" si="94"/>
        <v>0</v>
      </c>
      <c r="S285" s="135">
        <f t="shared" si="94"/>
        <v>-20000</v>
      </c>
      <c r="T285" s="575">
        <f t="shared" si="94"/>
        <v>15000</v>
      </c>
      <c r="U285" s="135">
        <f t="shared" si="89"/>
        <v>30000</v>
      </c>
      <c r="V285" s="329">
        <f t="shared" si="94"/>
        <v>45000</v>
      </c>
      <c r="W285" s="633">
        <f>W286+W287</f>
        <v>45000</v>
      </c>
      <c r="X285" s="135">
        <f t="shared" si="94"/>
        <v>50000</v>
      </c>
      <c r="Y285" s="135">
        <f t="shared" si="94"/>
        <v>80000</v>
      </c>
    </row>
    <row r="286" spans="1:25" s="164" customFormat="1" ht="24" customHeight="1">
      <c r="A286" s="121" t="s">
        <v>578</v>
      </c>
      <c r="B286" s="121"/>
      <c r="C286" s="121"/>
      <c r="D286" s="121"/>
      <c r="E286" s="121">
        <v>4</v>
      </c>
      <c r="F286" s="121">
        <v>5</v>
      </c>
      <c r="G286" s="121"/>
      <c r="H286" s="121"/>
      <c r="I286" s="121"/>
      <c r="J286" s="121" t="s">
        <v>359</v>
      </c>
      <c r="K286" s="205">
        <v>3237</v>
      </c>
      <c r="L286" s="762" t="s">
        <v>607</v>
      </c>
      <c r="M286" s="763"/>
      <c r="N286" s="135">
        <v>0</v>
      </c>
      <c r="O286" s="135">
        <v>0</v>
      </c>
      <c r="P286" s="135">
        <v>0</v>
      </c>
      <c r="Q286" s="135">
        <v>35000</v>
      </c>
      <c r="R286" s="127">
        <v>0</v>
      </c>
      <c r="S286" s="135">
        <v>-20000</v>
      </c>
      <c r="T286" s="575">
        <v>15000</v>
      </c>
      <c r="U286" s="135">
        <f t="shared" si="89"/>
        <v>30000</v>
      </c>
      <c r="V286" s="329">
        <v>45000</v>
      </c>
      <c r="W286" s="633">
        <v>45000</v>
      </c>
      <c r="X286" s="135">
        <v>50000</v>
      </c>
      <c r="Y286" s="135">
        <v>50000</v>
      </c>
    </row>
    <row r="287" spans="1:25" s="164" customFormat="1" ht="12.75">
      <c r="A287" s="121" t="s">
        <v>578</v>
      </c>
      <c r="B287" s="121"/>
      <c r="C287" s="121"/>
      <c r="D287" s="121"/>
      <c r="E287" s="121">
        <v>4</v>
      </c>
      <c r="F287" s="121">
        <v>5</v>
      </c>
      <c r="G287" s="121"/>
      <c r="H287" s="121"/>
      <c r="I287" s="121"/>
      <c r="J287" s="121" t="s">
        <v>359</v>
      </c>
      <c r="K287" s="205">
        <v>3237</v>
      </c>
      <c r="L287" s="205" t="s">
        <v>581</v>
      </c>
      <c r="M287" s="205"/>
      <c r="N287" s="135">
        <v>0</v>
      </c>
      <c r="O287" s="135">
        <v>0</v>
      </c>
      <c r="P287" s="135">
        <v>0</v>
      </c>
      <c r="Q287" s="135">
        <v>0</v>
      </c>
      <c r="R287" s="127">
        <v>0</v>
      </c>
      <c r="S287" s="135">
        <v>0</v>
      </c>
      <c r="T287" s="575">
        <v>0</v>
      </c>
      <c r="U287" s="135">
        <f>W287-T287</f>
        <v>0</v>
      </c>
      <c r="V287" s="329">
        <v>0</v>
      </c>
      <c r="W287" s="633">
        <v>0</v>
      </c>
      <c r="X287" s="135">
        <v>0</v>
      </c>
      <c r="Y287" s="135">
        <v>30000</v>
      </c>
    </row>
    <row r="288" spans="1:49" s="451" customFormat="1" ht="12.75">
      <c r="A288" s="286"/>
      <c r="B288" s="286"/>
      <c r="C288" s="286"/>
      <c r="D288" s="286"/>
      <c r="E288" s="286"/>
      <c r="F288" s="286"/>
      <c r="G288" s="286"/>
      <c r="H288" s="286"/>
      <c r="I288" s="286"/>
      <c r="J288" s="286"/>
      <c r="K288" s="485"/>
      <c r="L288" s="485" t="s">
        <v>194</v>
      </c>
      <c r="M288" s="485"/>
      <c r="N288" s="542">
        <f aca="true" t="shared" si="95" ref="N288:Y288">N277+N284</f>
        <v>0</v>
      </c>
      <c r="O288" s="542">
        <v>0</v>
      </c>
      <c r="P288" s="542">
        <v>0</v>
      </c>
      <c r="Q288" s="542">
        <f t="shared" si="95"/>
        <v>765000</v>
      </c>
      <c r="R288" s="404">
        <f t="shared" si="95"/>
        <v>-700000</v>
      </c>
      <c r="S288" s="542">
        <f t="shared" si="95"/>
        <v>-300000</v>
      </c>
      <c r="T288" s="611">
        <f t="shared" si="95"/>
        <v>465000</v>
      </c>
      <c r="U288" s="542">
        <f>U278+U284</f>
        <v>-420000</v>
      </c>
      <c r="V288" s="405">
        <f t="shared" si="95"/>
        <v>45000</v>
      </c>
      <c r="W288" s="558">
        <f>W277+W284</f>
        <v>45000</v>
      </c>
      <c r="X288" s="542">
        <f t="shared" si="95"/>
        <v>1600000</v>
      </c>
      <c r="Y288" s="542">
        <f t="shared" si="95"/>
        <v>3350000</v>
      </c>
      <c r="Z288" s="254"/>
      <c r="AA288" s="254"/>
      <c r="AB288" s="254"/>
      <c r="AC288" s="254"/>
      <c r="AD288" s="254"/>
      <c r="AE288" s="254"/>
      <c r="AF288" s="254"/>
      <c r="AG288" s="254"/>
      <c r="AH288" s="254"/>
      <c r="AI288" s="254"/>
      <c r="AJ288" s="254"/>
      <c r="AK288" s="254"/>
      <c r="AL288" s="254"/>
      <c r="AM288" s="254"/>
      <c r="AN288" s="254"/>
      <c r="AO288" s="254"/>
      <c r="AP288" s="254"/>
      <c r="AQ288" s="254"/>
      <c r="AR288" s="254"/>
      <c r="AS288" s="254"/>
      <c r="AT288" s="254"/>
      <c r="AU288" s="254"/>
      <c r="AV288" s="254"/>
      <c r="AW288" s="254"/>
    </row>
    <row r="289" spans="1:25" s="164" customFormat="1" ht="12.75">
      <c r="A289" s="121"/>
      <c r="B289" s="121"/>
      <c r="C289" s="121"/>
      <c r="D289" s="121"/>
      <c r="E289" s="121"/>
      <c r="F289" s="121"/>
      <c r="G289" s="121"/>
      <c r="H289" s="121"/>
      <c r="I289" s="121"/>
      <c r="J289" s="121"/>
      <c r="K289" s="163"/>
      <c r="L289" s="163"/>
      <c r="M289" s="163"/>
      <c r="N289" s="161"/>
      <c r="O289" s="161"/>
      <c r="P289" s="161"/>
      <c r="Q289" s="161"/>
      <c r="R289" s="162"/>
      <c r="S289" s="161"/>
      <c r="T289" s="612"/>
      <c r="U289" s="161"/>
      <c r="V289" s="352"/>
      <c r="W289" s="656"/>
      <c r="X289" s="239"/>
      <c r="Y289" s="161"/>
    </row>
    <row r="290" spans="1:49" s="243" customFormat="1" ht="12">
      <c r="A290" s="444"/>
      <c r="B290" s="444"/>
      <c r="C290" s="486"/>
      <c r="D290" s="486"/>
      <c r="E290" s="486"/>
      <c r="F290" s="486"/>
      <c r="G290" s="486"/>
      <c r="H290" s="486"/>
      <c r="I290" s="486"/>
      <c r="J290" s="487"/>
      <c r="K290" s="437" t="s">
        <v>268</v>
      </c>
      <c r="L290" s="775" t="s">
        <v>271</v>
      </c>
      <c r="M290" s="775"/>
      <c r="N290" s="543"/>
      <c r="O290" s="543"/>
      <c r="P290" s="543"/>
      <c r="Q290" s="47"/>
      <c r="R290" s="488"/>
      <c r="S290" s="47"/>
      <c r="T290" s="613"/>
      <c r="U290" s="47"/>
      <c r="V290" s="489"/>
      <c r="W290" s="556"/>
      <c r="X290" s="47"/>
      <c r="Y290" s="47"/>
      <c r="Z290" s="264"/>
      <c r="AA290" s="264"/>
      <c r="AB290" s="264"/>
      <c r="AC290" s="264"/>
      <c r="AD290" s="264"/>
      <c r="AE290" s="264"/>
      <c r="AF290" s="264"/>
      <c r="AG290" s="264"/>
      <c r="AH290" s="264"/>
      <c r="AI290" s="264"/>
      <c r="AJ290" s="264"/>
      <c r="AK290" s="264"/>
      <c r="AL290" s="264"/>
      <c r="AM290" s="264"/>
      <c r="AN290" s="264"/>
      <c r="AO290" s="264"/>
      <c r="AP290" s="264"/>
      <c r="AQ290" s="264"/>
      <c r="AR290" s="264"/>
      <c r="AS290" s="264"/>
      <c r="AT290" s="264"/>
      <c r="AU290" s="264"/>
      <c r="AV290" s="264"/>
      <c r="AW290" s="264"/>
    </row>
    <row r="291" spans="1:49" s="243" customFormat="1" ht="12">
      <c r="A291" s="486" t="s">
        <v>269</v>
      </c>
      <c r="B291" s="486"/>
      <c r="C291" s="486"/>
      <c r="D291" s="486"/>
      <c r="E291" s="486"/>
      <c r="F291" s="486"/>
      <c r="G291" s="486"/>
      <c r="H291" s="486"/>
      <c r="I291" s="486"/>
      <c r="J291" s="487"/>
      <c r="K291" s="453" t="s">
        <v>25</v>
      </c>
      <c r="L291" s="752" t="s">
        <v>516</v>
      </c>
      <c r="M291" s="752"/>
      <c r="N291" s="528"/>
      <c r="O291" s="528"/>
      <c r="P291" s="528"/>
      <c r="Q291" s="528"/>
      <c r="R291" s="454"/>
      <c r="S291" s="528"/>
      <c r="T291" s="591"/>
      <c r="U291" s="528"/>
      <c r="V291" s="455"/>
      <c r="W291" s="557"/>
      <c r="X291" s="528"/>
      <c r="Y291" s="528"/>
      <c r="Z291" s="264"/>
      <c r="AA291" s="264"/>
      <c r="AB291" s="264"/>
      <c r="AC291" s="264"/>
      <c r="AD291" s="264"/>
      <c r="AE291" s="264"/>
      <c r="AF291" s="264"/>
      <c r="AG291" s="264"/>
      <c r="AH291" s="264"/>
      <c r="AI291" s="264"/>
      <c r="AJ291" s="264"/>
      <c r="AK291" s="264"/>
      <c r="AL291" s="264"/>
      <c r="AM291" s="264"/>
      <c r="AN291" s="264"/>
      <c r="AO291" s="264"/>
      <c r="AP291" s="264"/>
      <c r="AQ291" s="264"/>
      <c r="AR291" s="264"/>
      <c r="AS291" s="264"/>
      <c r="AT291" s="264"/>
      <c r="AU291" s="264"/>
      <c r="AV291" s="264"/>
      <c r="AW291" s="264"/>
    </row>
    <row r="292" spans="1:25" s="164" customFormat="1" ht="12.75">
      <c r="A292" s="175" t="s">
        <v>270</v>
      </c>
      <c r="B292" s="121">
        <v>1</v>
      </c>
      <c r="C292" s="121"/>
      <c r="D292" s="121"/>
      <c r="E292" s="121">
        <v>4</v>
      </c>
      <c r="F292" s="121"/>
      <c r="G292" s="121"/>
      <c r="H292" s="121"/>
      <c r="I292" s="121"/>
      <c r="J292" s="204" t="s">
        <v>359</v>
      </c>
      <c r="K292" s="126">
        <v>4</v>
      </c>
      <c r="L292" s="126" t="s">
        <v>1</v>
      </c>
      <c r="M292" s="126"/>
      <c r="N292" s="135">
        <f aca="true" t="shared" si="96" ref="N292:Y292">N293</f>
        <v>50000</v>
      </c>
      <c r="O292" s="135">
        <f t="shared" si="96"/>
        <v>0</v>
      </c>
      <c r="P292" s="135">
        <v>0</v>
      </c>
      <c r="Q292" s="135">
        <f t="shared" si="96"/>
        <v>350000</v>
      </c>
      <c r="R292" s="127">
        <f t="shared" si="96"/>
        <v>-150000</v>
      </c>
      <c r="S292" s="135">
        <f t="shared" si="96"/>
        <v>-100000</v>
      </c>
      <c r="T292" s="575">
        <f t="shared" si="96"/>
        <v>250000</v>
      </c>
      <c r="U292" s="135">
        <f aca="true" t="shared" si="97" ref="U292:U299">W292-T292</f>
        <v>-160000</v>
      </c>
      <c r="V292" s="329">
        <f t="shared" si="96"/>
        <v>0</v>
      </c>
      <c r="W292" s="633">
        <f>W293</f>
        <v>90000</v>
      </c>
      <c r="X292" s="135">
        <f t="shared" si="96"/>
        <v>1600000</v>
      </c>
      <c r="Y292" s="135">
        <f t="shared" si="96"/>
        <v>800000</v>
      </c>
    </row>
    <row r="293" spans="1:25" s="164" customFormat="1" ht="12.75">
      <c r="A293" s="175" t="s">
        <v>270</v>
      </c>
      <c r="B293" s="121">
        <v>1</v>
      </c>
      <c r="C293" s="121"/>
      <c r="D293" s="121"/>
      <c r="E293" s="121">
        <v>4</v>
      </c>
      <c r="F293" s="121"/>
      <c r="G293" s="121"/>
      <c r="H293" s="121"/>
      <c r="I293" s="121"/>
      <c r="J293" s="204" t="s">
        <v>359</v>
      </c>
      <c r="K293" s="205">
        <v>42</v>
      </c>
      <c r="L293" s="755" t="s">
        <v>28</v>
      </c>
      <c r="M293" s="748"/>
      <c r="N293" s="129">
        <f aca="true" t="shared" si="98" ref="N293:Y293">N294+N298</f>
        <v>50000</v>
      </c>
      <c r="O293" s="129">
        <f>O294+O298</f>
        <v>0</v>
      </c>
      <c r="P293" s="129">
        <v>0</v>
      </c>
      <c r="Q293" s="129">
        <f t="shared" si="98"/>
        <v>350000</v>
      </c>
      <c r="R293" s="130">
        <f t="shared" si="98"/>
        <v>-150000</v>
      </c>
      <c r="S293" s="129">
        <f t="shared" si="98"/>
        <v>-100000</v>
      </c>
      <c r="T293" s="590">
        <f t="shared" si="98"/>
        <v>250000</v>
      </c>
      <c r="U293" s="135">
        <f t="shared" si="97"/>
        <v>-160000</v>
      </c>
      <c r="V293" s="339">
        <f t="shared" si="98"/>
        <v>0</v>
      </c>
      <c r="W293" s="649">
        <f>W294+W298</f>
        <v>90000</v>
      </c>
      <c r="X293" s="129">
        <f t="shared" si="98"/>
        <v>1600000</v>
      </c>
      <c r="Y293" s="129">
        <f t="shared" si="98"/>
        <v>800000</v>
      </c>
    </row>
    <row r="294" spans="1:25" s="164" customFormat="1" ht="12.75">
      <c r="A294" s="175" t="s">
        <v>270</v>
      </c>
      <c r="B294" s="121">
        <v>1</v>
      </c>
      <c r="C294" s="121"/>
      <c r="D294" s="121"/>
      <c r="E294" s="121">
        <v>4</v>
      </c>
      <c r="F294" s="121"/>
      <c r="G294" s="121"/>
      <c r="H294" s="121"/>
      <c r="I294" s="121"/>
      <c r="J294" s="204" t="s">
        <v>359</v>
      </c>
      <c r="K294" s="210">
        <v>421</v>
      </c>
      <c r="L294" s="758" t="s">
        <v>13</v>
      </c>
      <c r="M294" s="759"/>
      <c r="N294" s="129">
        <f aca="true" t="shared" si="99" ref="N294:Y294">SUM(N295:N297)</f>
        <v>50000</v>
      </c>
      <c r="O294" s="129">
        <f t="shared" si="99"/>
        <v>0</v>
      </c>
      <c r="P294" s="129">
        <v>0</v>
      </c>
      <c r="Q294" s="129">
        <f t="shared" si="99"/>
        <v>250000</v>
      </c>
      <c r="R294" s="130">
        <f t="shared" si="99"/>
        <v>-50000</v>
      </c>
      <c r="S294" s="129">
        <f t="shared" si="99"/>
        <v>0</v>
      </c>
      <c r="T294" s="590">
        <f t="shared" si="99"/>
        <v>250000</v>
      </c>
      <c r="U294" s="135">
        <f t="shared" si="97"/>
        <v>-160000</v>
      </c>
      <c r="V294" s="339">
        <f t="shared" si="99"/>
        <v>0</v>
      </c>
      <c r="W294" s="649">
        <f>W295+W296+W297</f>
        <v>90000</v>
      </c>
      <c r="X294" s="129">
        <f t="shared" si="99"/>
        <v>1600000</v>
      </c>
      <c r="Y294" s="129">
        <f t="shared" si="99"/>
        <v>800000</v>
      </c>
    </row>
    <row r="295" spans="1:25" s="164" customFormat="1" ht="48" customHeight="1">
      <c r="A295" s="121" t="s">
        <v>270</v>
      </c>
      <c r="B295" s="121">
        <v>1</v>
      </c>
      <c r="C295" s="121"/>
      <c r="D295" s="121"/>
      <c r="E295" s="121">
        <v>4</v>
      </c>
      <c r="F295" s="121"/>
      <c r="G295" s="121"/>
      <c r="H295" s="121"/>
      <c r="I295" s="121"/>
      <c r="J295" s="198" t="s">
        <v>359</v>
      </c>
      <c r="K295" s="131">
        <v>4212</v>
      </c>
      <c r="L295" s="760" t="s">
        <v>596</v>
      </c>
      <c r="M295" s="761"/>
      <c r="N295" s="129">
        <v>0</v>
      </c>
      <c r="O295" s="129">
        <v>0</v>
      </c>
      <c r="P295" s="129">
        <v>0</v>
      </c>
      <c r="Q295" s="129">
        <v>0</v>
      </c>
      <c r="R295" s="130">
        <v>0</v>
      </c>
      <c r="S295" s="129">
        <v>0</v>
      </c>
      <c r="T295" s="590">
        <v>0</v>
      </c>
      <c r="U295" s="135">
        <f t="shared" si="97"/>
        <v>0</v>
      </c>
      <c r="V295" s="339">
        <v>0</v>
      </c>
      <c r="W295" s="649">
        <v>0</v>
      </c>
      <c r="X295" s="129">
        <v>1500000</v>
      </c>
      <c r="Y295" s="129">
        <v>700000</v>
      </c>
    </row>
    <row r="296" spans="1:25" s="164" customFormat="1" ht="12.75">
      <c r="A296" s="175" t="s">
        <v>270</v>
      </c>
      <c r="B296" s="121">
        <v>1</v>
      </c>
      <c r="C296" s="121"/>
      <c r="D296" s="121"/>
      <c r="E296" s="121">
        <v>4</v>
      </c>
      <c r="F296" s="121"/>
      <c r="G296" s="121"/>
      <c r="H296" s="121"/>
      <c r="I296" s="121"/>
      <c r="J296" s="204" t="s">
        <v>359</v>
      </c>
      <c r="K296" s="177">
        <v>4213</v>
      </c>
      <c r="L296" s="755" t="s">
        <v>528</v>
      </c>
      <c r="M296" s="756"/>
      <c r="N296" s="135">
        <v>50000</v>
      </c>
      <c r="O296" s="135">
        <v>0</v>
      </c>
      <c r="P296" s="135">
        <v>0</v>
      </c>
      <c r="Q296" s="135">
        <v>150000</v>
      </c>
      <c r="R296" s="127">
        <v>-150000</v>
      </c>
      <c r="S296" s="135">
        <v>-150000</v>
      </c>
      <c r="T296" s="575">
        <v>0</v>
      </c>
      <c r="U296" s="135">
        <f t="shared" si="97"/>
        <v>45000</v>
      </c>
      <c r="V296" s="329">
        <v>0</v>
      </c>
      <c r="W296" s="633">
        <v>45000</v>
      </c>
      <c r="X296" s="135">
        <v>100000</v>
      </c>
      <c r="Y296" s="135">
        <v>100000</v>
      </c>
    </row>
    <row r="297" spans="1:25" s="164" customFormat="1" ht="26.25" customHeight="1">
      <c r="A297" s="121" t="s">
        <v>270</v>
      </c>
      <c r="B297" s="121">
        <v>1</v>
      </c>
      <c r="C297" s="121"/>
      <c r="D297" s="121"/>
      <c r="E297" s="121">
        <v>4</v>
      </c>
      <c r="F297" s="121"/>
      <c r="G297" s="121"/>
      <c r="H297" s="121"/>
      <c r="I297" s="121"/>
      <c r="J297" s="198" t="s">
        <v>359</v>
      </c>
      <c r="K297" s="177">
        <v>4214</v>
      </c>
      <c r="L297" s="764" t="s">
        <v>608</v>
      </c>
      <c r="M297" s="765"/>
      <c r="N297" s="135">
        <v>0</v>
      </c>
      <c r="O297" s="135">
        <v>0</v>
      </c>
      <c r="P297" s="135">
        <v>0</v>
      </c>
      <c r="Q297" s="135">
        <v>100000</v>
      </c>
      <c r="R297" s="127">
        <v>100000</v>
      </c>
      <c r="S297" s="135">
        <v>150000</v>
      </c>
      <c r="T297" s="575">
        <v>250000</v>
      </c>
      <c r="U297" s="135">
        <f t="shared" si="97"/>
        <v>-205000</v>
      </c>
      <c r="V297" s="329">
        <v>0</v>
      </c>
      <c r="W297" s="633">
        <v>45000</v>
      </c>
      <c r="X297" s="135">
        <v>0</v>
      </c>
      <c r="Y297" s="135">
        <v>0</v>
      </c>
    </row>
    <row r="298" spans="1:25" s="164" customFormat="1" ht="12.75">
      <c r="A298" s="121" t="s">
        <v>270</v>
      </c>
      <c r="B298" s="121">
        <v>1</v>
      </c>
      <c r="C298" s="121"/>
      <c r="D298" s="121"/>
      <c r="E298" s="121">
        <v>4</v>
      </c>
      <c r="F298" s="121"/>
      <c r="G298" s="121"/>
      <c r="H298" s="121"/>
      <c r="I298" s="121"/>
      <c r="J298" s="198" t="s">
        <v>359</v>
      </c>
      <c r="K298" s="126">
        <v>426</v>
      </c>
      <c r="L298" s="211" t="s">
        <v>535</v>
      </c>
      <c r="M298" s="212"/>
      <c r="N298" s="135">
        <f aca="true" t="shared" si="100" ref="N298:Y298">N299</f>
        <v>0</v>
      </c>
      <c r="O298" s="135">
        <f t="shared" si="100"/>
        <v>0</v>
      </c>
      <c r="P298" s="135">
        <v>0</v>
      </c>
      <c r="Q298" s="135">
        <f t="shared" si="100"/>
        <v>100000</v>
      </c>
      <c r="R298" s="127">
        <f t="shared" si="100"/>
        <v>-100000</v>
      </c>
      <c r="S298" s="135">
        <f t="shared" si="100"/>
        <v>-100000</v>
      </c>
      <c r="T298" s="575">
        <f t="shared" si="100"/>
        <v>0</v>
      </c>
      <c r="U298" s="135">
        <f t="shared" si="97"/>
        <v>0</v>
      </c>
      <c r="V298" s="329">
        <f t="shared" si="100"/>
        <v>0</v>
      </c>
      <c r="W298" s="633">
        <f>W299</f>
        <v>0</v>
      </c>
      <c r="X298" s="135">
        <f t="shared" si="100"/>
        <v>0</v>
      </c>
      <c r="Y298" s="135">
        <f t="shared" si="100"/>
        <v>0</v>
      </c>
    </row>
    <row r="299" spans="1:25" s="164" customFormat="1" ht="12.75">
      <c r="A299" s="121" t="s">
        <v>270</v>
      </c>
      <c r="B299" s="121">
        <v>1</v>
      </c>
      <c r="C299" s="121"/>
      <c r="D299" s="121"/>
      <c r="E299" s="121">
        <v>4</v>
      </c>
      <c r="F299" s="121"/>
      <c r="G299" s="121"/>
      <c r="H299" s="121"/>
      <c r="I299" s="121"/>
      <c r="J299" s="198" t="s">
        <v>359</v>
      </c>
      <c r="K299" s="177">
        <v>4264</v>
      </c>
      <c r="L299" s="213" t="s">
        <v>536</v>
      </c>
      <c r="M299" s="181"/>
      <c r="N299" s="135">
        <v>0</v>
      </c>
      <c r="O299" s="135">
        <v>0</v>
      </c>
      <c r="P299" s="135">
        <v>0</v>
      </c>
      <c r="Q299" s="135">
        <v>100000</v>
      </c>
      <c r="R299" s="127">
        <v>-100000</v>
      </c>
      <c r="S299" s="135">
        <v>-100000</v>
      </c>
      <c r="T299" s="575">
        <v>0</v>
      </c>
      <c r="U299" s="135">
        <f t="shared" si="97"/>
        <v>0</v>
      </c>
      <c r="V299" s="329">
        <v>0</v>
      </c>
      <c r="W299" s="633">
        <v>0</v>
      </c>
      <c r="X299" s="135">
        <v>0</v>
      </c>
      <c r="Y299" s="135">
        <v>0</v>
      </c>
    </row>
    <row r="300" spans="1:49" s="449" customFormat="1" ht="12">
      <c r="A300" s="444"/>
      <c r="B300" s="444"/>
      <c r="C300" s="444"/>
      <c r="D300" s="444"/>
      <c r="E300" s="444"/>
      <c r="F300" s="444"/>
      <c r="G300" s="444"/>
      <c r="H300" s="444"/>
      <c r="I300" s="444"/>
      <c r="J300" s="477"/>
      <c r="K300" s="484"/>
      <c r="L300" s="793" t="s">
        <v>194</v>
      </c>
      <c r="M300" s="794"/>
      <c r="N300" s="542">
        <f aca="true" t="shared" si="101" ref="N300:Y300">N292</f>
        <v>50000</v>
      </c>
      <c r="O300" s="542">
        <f t="shared" si="101"/>
        <v>0</v>
      </c>
      <c r="P300" s="542">
        <v>0</v>
      </c>
      <c r="Q300" s="542">
        <f t="shared" si="101"/>
        <v>350000</v>
      </c>
      <c r="R300" s="478">
        <f t="shared" si="101"/>
        <v>-150000</v>
      </c>
      <c r="S300" s="542">
        <f t="shared" si="101"/>
        <v>-100000</v>
      </c>
      <c r="T300" s="611">
        <f t="shared" si="101"/>
        <v>250000</v>
      </c>
      <c r="U300" s="542">
        <f>W300-T300</f>
        <v>-160000</v>
      </c>
      <c r="V300" s="479">
        <f t="shared" si="101"/>
        <v>0</v>
      </c>
      <c r="W300" s="558">
        <f>W292</f>
        <v>90000</v>
      </c>
      <c r="X300" s="542">
        <f t="shared" si="101"/>
        <v>1600000</v>
      </c>
      <c r="Y300" s="542">
        <f t="shared" si="101"/>
        <v>800000</v>
      </c>
      <c r="Z300" s="264"/>
      <c r="AA300" s="264"/>
      <c r="AB300" s="264"/>
      <c r="AC300" s="264"/>
      <c r="AD300" s="264"/>
      <c r="AE300" s="264"/>
      <c r="AF300" s="264"/>
      <c r="AG300" s="264"/>
      <c r="AH300" s="264"/>
      <c r="AI300" s="264"/>
      <c r="AJ300" s="264"/>
      <c r="AK300" s="264"/>
      <c r="AL300" s="264"/>
      <c r="AM300" s="264"/>
      <c r="AN300" s="264"/>
      <c r="AO300" s="264"/>
      <c r="AP300" s="264"/>
      <c r="AQ300" s="264"/>
      <c r="AR300" s="264"/>
      <c r="AS300" s="264"/>
      <c r="AT300" s="264"/>
      <c r="AU300" s="264"/>
      <c r="AV300" s="264"/>
      <c r="AW300" s="264"/>
    </row>
    <row r="301" spans="1:25" ht="12.75">
      <c r="A301" s="175"/>
      <c r="B301" s="121"/>
      <c r="C301" s="121"/>
      <c r="D301" s="121"/>
      <c r="E301" s="121"/>
      <c r="F301" s="121"/>
      <c r="G301" s="121"/>
      <c r="H301" s="121"/>
      <c r="I301" s="121"/>
      <c r="J301" s="218"/>
      <c r="K301" s="19"/>
      <c r="L301" s="19"/>
      <c r="M301" s="19"/>
      <c r="N301" s="27"/>
      <c r="O301" s="27"/>
      <c r="P301" s="27"/>
      <c r="Q301" s="27"/>
      <c r="R301" s="146"/>
      <c r="S301" s="27"/>
      <c r="T301" s="580"/>
      <c r="U301" s="27"/>
      <c r="V301" s="333"/>
      <c r="W301" s="644"/>
      <c r="X301" s="161"/>
      <c r="Y301" s="27"/>
    </row>
    <row r="302" spans="1:49" s="243" customFormat="1" ht="12">
      <c r="A302" s="444" t="s">
        <v>274</v>
      </c>
      <c r="B302" s="444"/>
      <c r="C302" s="444"/>
      <c r="D302" s="444"/>
      <c r="E302" s="444"/>
      <c r="F302" s="444"/>
      <c r="G302" s="444"/>
      <c r="H302" s="444"/>
      <c r="I302" s="444"/>
      <c r="J302" s="477"/>
      <c r="K302" s="437" t="s">
        <v>272</v>
      </c>
      <c r="L302" s="438" t="s">
        <v>273</v>
      </c>
      <c r="M302" s="438"/>
      <c r="N302" s="47"/>
      <c r="O302" s="47"/>
      <c r="P302" s="47"/>
      <c r="Q302" s="47"/>
      <c r="R302" s="488"/>
      <c r="S302" s="47"/>
      <c r="T302" s="613"/>
      <c r="U302" s="47"/>
      <c r="V302" s="489"/>
      <c r="W302" s="556"/>
      <c r="X302" s="531"/>
      <c r="Y302" s="47"/>
      <c r="Z302" s="264"/>
      <c r="AA302" s="264"/>
      <c r="AB302" s="264"/>
      <c r="AC302" s="264"/>
      <c r="AD302" s="264"/>
      <c r="AE302" s="264"/>
      <c r="AF302" s="264"/>
      <c r="AG302" s="264"/>
      <c r="AH302" s="264"/>
      <c r="AI302" s="264"/>
      <c r="AJ302" s="264"/>
      <c r="AK302" s="264"/>
      <c r="AL302" s="264"/>
      <c r="AM302" s="264"/>
      <c r="AN302" s="264"/>
      <c r="AO302" s="264"/>
      <c r="AP302" s="264"/>
      <c r="AQ302" s="264"/>
      <c r="AR302" s="264"/>
      <c r="AS302" s="264"/>
      <c r="AT302" s="264"/>
      <c r="AU302" s="264"/>
      <c r="AV302" s="264"/>
      <c r="AW302" s="264"/>
    </row>
    <row r="303" spans="1:49" s="243" customFormat="1" ht="12">
      <c r="A303" s="444"/>
      <c r="B303" s="444"/>
      <c r="C303" s="444"/>
      <c r="D303" s="444"/>
      <c r="E303" s="444"/>
      <c r="F303" s="444"/>
      <c r="G303" s="444"/>
      <c r="H303" s="444"/>
      <c r="I303" s="444"/>
      <c r="J303" s="477"/>
      <c r="K303" s="471" t="s">
        <v>22</v>
      </c>
      <c r="L303" s="442" t="s">
        <v>58</v>
      </c>
      <c r="M303" s="442"/>
      <c r="N303" s="523"/>
      <c r="O303" s="523"/>
      <c r="P303" s="523"/>
      <c r="Q303" s="523"/>
      <c r="R303" s="447"/>
      <c r="S303" s="523"/>
      <c r="T303" s="585"/>
      <c r="U303" s="523"/>
      <c r="V303" s="448"/>
      <c r="W303" s="559"/>
      <c r="X303" s="523"/>
      <c r="Y303" s="523"/>
      <c r="Z303" s="264"/>
      <c r="AA303" s="264"/>
      <c r="AB303" s="264"/>
      <c r="AC303" s="264"/>
      <c r="AD303" s="264"/>
      <c r="AE303" s="264"/>
      <c r="AF303" s="264"/>
      <c r="AG303" s="264"/>
      <c r="AH303" s="264"/>
      <c r="AI303" s="264"/>
      <c r="AJ303" s="264"/>
      <c r="AK303" s="264"/>
      <c r="AL303" s="264"/>
      <c r="AM303" s="264"/>
      <c r="AN303" s="264"/>
      <c r="AO303" s="264"/>
      <c r="AP303" s="264"/>
      <c r="AQ303" s="264"/>
      <c r="AR303" s="264"/>
      <c r="AS303" s="264"/>
      <c r="AT303" s="264"/>
      <c r="AU303" s="264"/>
      <c r="AV303" s="264"/>
      <c r="AW303" s="264"/>
    </row>
    <row r="304" spans="1:25" s="164" customFormat="1" ht="12.75">
      <c r="A304" s="175" t="s">
        <v>220</v>
      </c>
      <c r="B304" s="121">
        <v>1</v>
      </c>
      <c r="C304" s="121"/>
      <c r="D304" s="121"/>
      <c r="E304" s="121" t="s">
        <v>640</v>
      </c>
      <c r="F304" s="121"/>
      <c r="G304" s="121"/>
      <c r="H304" s="121"/>
      <c r="I304" s="121"/>
      <c r="J304" s="198">
        <v>133</v>
      </c>
      <c r="K304" s="126">
        <v>4</v>
      </c>
      <c r="L304" s="126" t="s">
        <v>27</v>
      </c>
      <c r="M304" s="126"/>
      <c r="N304" s="135">
        <f aca="true" t="shared" si="102" ref="N304:Y306">N305</f>
        <v>300000</v>
      </c>
      <c r="O304" s="135">
        <f t="shared" si="102"/>
        <v>0</v>
      </c>
      <c r="P304" s="135">
        <v>0</v>
      </c>
      <c r="Q304" s="135">
        <f t="shared" si="102"/>
        <v>80000</v>
      </c>
      <c r="R304" s="127">
        <f t="shared" si="102"/>
        <v>0</v>
      </c>
      <c r="S304" s="135">
        <f t="shared" si="102"/>
        <v>50000</v>
      </c>
      <c r="T304" s="575">
        <f t="shared" si="102"/>
        <v>130000</v>
      </c>
      <c r="U304" s="135">
        <f>W304-T304</f>
        <v>-130000</v>
      </c>
      <c r="V304" s="329">
        <f t="shared" si="102"/>
        <v>0</v>
      </c>
      <c r="W304" s="633">
        <f>W305</f>
        <v>0</v>
      </c>
      <c r="X304" s="135">
        <f t="shared" si="102"/>
        <v>90000</v>
      </c>
      <c r="Y304" s="135">
        <f t="shared" si="102"/>
        <v>90000</v>
      </c>
    </row>
    <row r="305" spans="1:25" s="164" customFormat="1" ht="12.75">
      <c r="A305" s="175" t="s">
        <v>220</v>
      </c>
      <c r="B305" s="121">
        <v>1</v>
      </c>
      <c r="C305" s="121"/>
      <c r="D305" s="121"/>
      <c r="E305" s="367">
        <v>4</v>
      </c>
      <c r="F305" s="121"/>
      <c r="G305" s="121"/>
      <c r="H305" s="121"/>
      <c r="I305" s="121"/>
      <c r="J305" s="198">
        <v>133</v>
      </c>
      <c r="K305" s="177">
        <v>42</v>
      </c>
      <c r="L305" s="755" t="s">
        <v>28</v>
      </c>
      <c r="M305" s="756"/>
      <c r="N305" s="135">
        <f t="shared" si="102"/>
        <v>300000</v>
      </c>
      <c r="O305" s="135">
        <f t="shared" si="102"/>
        <v>0</v>
      </c>
      <c r="P305" s="135">
        <v>0</v>
      </c>
      <c r="Q305" s="135">
        <f t="shared" si="102"/>
        <v>80000</v>
      </c>
      <c r="R305" s="127">
        <f t="shared" si="102"/>
        <v>0</v>
      </c>
      <c r="S305" s="135">
        <f t="shared" si="102"/>
        <v>50000</v>
      </c>
      <c r="T305" s="575">
        <f t="shared" si="102"/>
        <v>130000</v>
      </c>
      <c r="U305" s="135">
        <f>W305-T305</f>
        <v>-130000</v>
      </c>
      <c r="V305" s="329">
        <f t="shared" si="102"/>
        <v>0</v>
      </c>
      <c r="W305" s="633">
        <f>W306</f>
        <v>0</v>
      </c>
      <c r="X305" s="135">
        <f t="shared" si="102"/>
        <v>90000</v>
      </c>
      <c r="Y305" s="135">
        <f t="shared" si="102"/>
        <v>90000</v>
      </c>
    </row>
    <row r="306" spans="1:25" s="164" customFormat="1" ht="12.75">
      <c r="A306" s="175" t="s">
        <v>220</v>
      </c>
      <c r="B306" s="121">
        <v>1</v>
      </c>
      <c r="C306" s="121"/>
      <c r="D306" s="121"/>
      <c r="E306" s="367">
        <v>4</v>
      </c>
      <c r="F306" s="121"/>
      <c r="G306" s="121"/>
      <c r="H306" s="121"/>
      <c r="I306" s="121"/>
      <c r="J306" s="198">
        <v>133</v>
      </c>
      <c r="K306" s="172">
        <v>426</v>
      </c>
      <c r="L306" s="758" t="s">
        <v>30</v>
      </c>
      <c r="M306" s="759"/>
      <c r="N306" s="135">
        <f t="shared" si="102"/>
        <v>300000</v>
      </c>
      <c r="O306" s="135">
        <f t="shared" si="102"/>
        <v>0</v>
      </c>
      <c r="P306" s="135">
        <v>0</v>
      </c>
      <c r="Q306" s="135">
        <f t="shared" si="102"/>
        <v>80000</v>
      </c>
      <c r="R306" s="127">
        <f t="shared" si="102"/>
        <v>0</v>
      </c>
      <c r="S306" s="135">
        <f t="shared" si="102"/>
        <v>50000</v>
      </c>
      <c r="T306" s="575">
        <f t="shared" si="102"/>
        <v>130000</v>
      </c>
      <c r="U306" s="135">
        <f>W306-T306</f>
        <v>-130000</v>
      </c>
      <c r="V306" s="329">
        <f t="shared" si="102"/>
        <v>0</v>
      </c>
      <c r="W306" s="633">
        <f>W307</f>
        <v>0</v>
      </c>
      <c r="X306" s="135">
        <f t="shared" si="102"/>
        <v>90000</v>
      </c>
      <c r="Y306" s="135">
        <f t="shared" si="102"/>
        <v>90000</v>
      </c>
    </row>
    <row r="307" spans="1:25" s="164" customFormat="1" ht="22.5" customHeight="1">
      <c r="A307" s="175" t="s">
        <v>220</v>
      </c>
      <c r="B307" s="121">
        <v>1</v>
      </c>
      <c r="C307" s="121"/>
      <c r="D307" s="121"/>
      <c r="E307" s="367">
        <v>4</v>
      </c>
      <c r="F307" s="121"/>
      <c r="G307" s="121"/>
      <c r="H307" s="121"/>
      <c r="I307" s="121"/>
      <c r="J307" s="214">
        <v>133</v>
      </c>
      <c r="K307" s="177">
        <v>4263</v>
      </c>
      <c r="L307" s="814" t="s">
        <v>523</v>
      </c>
      <c r="M307" s="815"/>
      <c r="N307" s="135">
        <v>300000</v>
      </c>
      <c r="O307" s="135">
        <v>0</v>
      </c>
      <c r="P307" s="135">
        <v>0</v>
      </c>
      <c r="Q307" s="135">
        <v>80000</v>
      </c>
      <c r="R307" s="127">
        <v>0</v>
      </c>
      <c r="S307" s="135">
        <v>50000</v>
      </c>
      <c r="T307" s="575">
        <v>130000</v>
      </c>
      <c r="U307" s="135">
        <f>W307-T307</f>
        <v>-130000</v>
      </c>
      <c r="V307" s="329">
        <v>0</v>
      </c>
      <c r="W307" s="633">
        <v>0</v>
      </c>
      <c r="X307" s="135">
        <v>90000</v>
      </c>
      <c r="Y307" s="135">
        <v>90000</v>
      </c>
    </row>
    <row r="308" spans="1:49" s="451" customFormat="1" ht="12.75">
      <c r="A308" s="286"/>
      <c r="B308" s="286"/>
      <c r="C308" s="286"/>
      <c r="D308" s="286"/>
      <c r="E308" s="286"/>
      <c r="F308" s="286"/>
      <c r="G308" s="286"/>
      <c r="H308" s="286"/>
      <c r="I308" s="286"/>
      <c r="J308" s="286"/>
      <c r="K308" s="406"/>
      <c r="L308" s="778" t="s">
        <v>194</v>
      </c>
      <c r="M308" s="779"/>
      <c r="N308" s="542">
        <f aca="true" t="shared" si="103" ref="N308:Y308">N304</f>
        <v>300000</v>
      </c>
      <c r="O308" s="542">
        <f t="shared" si="103"/>
        <v>0</v>
      </c>
      <c r="P308" s="542">
        <v>0</v>
      </c>
      <c r="Q308" s="542">
        <f t="shared" si="103"/>
        <v>80000</v>
      </c>
      <c r="R308" s="404">
        <f t="shared" si="103"/>
        <v>0</v>
      </c>
      <c r="S308" s="542">
        <f t="shared" si="103"/>
        <v>50000</v>
      </c>
      <c r="T308" s="611">
        <f t="shared" si="103"/>
        <v>130000</v>
      </c>
      <c r="U308" s="542">
        <f>W308-T308</f>
        <v>-130000</v>
      </c>
      <c r="V308" s="405">
        <f t="shared" si="103"/>
        <v>0</v>
      </c>
      <c r="W308" s="558">
        <f>W304</f>
        <v>0</v>
      </c>
      <c r="X308" s="542">
        <f t="shared" si="103"/>
        <v>90000</v>
      </c>
      <c r="Y308" s="542">
        <f t="shared" si="103"/>
        <v>90000</v>
      </c>
      <c r="Z308" s="254"/>
      <c r="AA308" s="254"/>
      <c r="AB308" s="254"/>
      <c r="AC308" s="254"/>
      <c r="AD308" s="254"/>
      <c r="AE308" s="254"/>
      <c r="AF308" s="254"/>
      <c r="AG308" s="254"/>
      <c r="AH308" s="254"/>
      <c r="AI308" s="254"/>
      <c r="AJ308" s="254"/>
      <c r="AK308" s="254"/>
      <c r="AL308" s="254"/>
      <c r="AM308" s="254"/>
      <c r="AN308" s="254"/>
      <c r="AO308" s="254"/>
      <c r="AP308" s="254"/>
      <c r="AQ308" s="254"/>
      <c r="AR308" s="254"/>
      <c r="AS308" s="254"/>
      <c r="AT308" s="254"/>
      <c r="AU308" s="254"/>
      <c r="AV308" s="254"/>
      <c r="AW308" s="254"/>
    </row>
    <row r="309" spans="1:25" ht="12.75">
      <c r="A309" s="121"/>
      <c r="B309" s="121"/>
      <c r="C309" s="121"/>
      <c r="D309" s="121"/>
      <c r="E309" s="121"/>
      <c r="F309" s="121"/>
      <c r="G309" s="121"/>
      <c r="H309" s="121"/>
      <c r="I309" s="121"/>
      <c r="J309" s="121"/>
      <c r="K309" s="19"/>
      <c r="L309" s="19"/>
      <c r="M309" s="19"/>
      <c r="N309" s="27"/>
      <c r="O309" s="27"/>
      <c r="P309" s="27"/>
      <c r="Q309" s="27"/>
      <c r="R309" s="146"/>
      <c r="S309" s="27"/>
      <c r="T309" s="580"/>
      <c r="U309" s="27"/>
      <c r="V309" s="333"/>
      <c r="W309" s="644"/>
      <c r="X309" s="27"/>
      <c r="Y309" s="27"/>
    </row>
    <row r="310" spans="1:49" s="243" customFormat="1" ht="12">
      <c r="A310" s="444"/>
      <c r="B310" s="444"/>
      <c r="C310" s="444"/>
      <c r="D310" s="444"/>
      <c r="E310" s="444"/>
      <c r="F310" s="444"/>
      <c r="G310" s="444"/>
      <c r="H310" s="444"/>
      <c r="I310" s="444"/>
      <c r="J310" s="444"/>
      <c r="K310" s="490" t="s">
        <v>275</v>
      </c>
      <c r="L310" s="490" t="s">
        <v>382</v>
      </c>
      <c r="M310" s="490"/>
      <c r="N310" s="47"/>
      <c r="O310" s="47"/>
      <c r="P310" s="47"/>
      <c r="Q310" s="47"/>
      <c r="R310" s="488"/>
      <c r="S310" s="47"/>
      <c r="T310" s="613"/>
      <c r="U310" s="47"/>
      <c r="V310" s="489"/>
      <c r="W310" s="560"/>
      <c r="X310" s="47"/>
      <c r="Y310" s="47"/>
      <c r="Z310" s="264"/>
      <c r="AA310" s="264"/>
      <c r="AB310" s="264"/>
      <c r="AC310" s="264"/>
      <c r="AD310" s="264"/>
      <c r="AE310" s="264"/>
      <c r="AF310" s="264"/>
      <c r="AG310" s="264"/>
      <c r="AH310" s="264"/>
      <c r="AI310" s="264"/>
      <c r="AJ310" s="264"/>
      <c r="AK310" s="264"/>
      <c r="AL310" s="264"/>
      <c r="AM310" s="264"/>
      <c r="AN310" s="264"/>
      <c r="AO310" s="264"/>
      <c r="AP310" s="264"/>
      <c r="AQ310" s="264"/>
      <c r="AR310" s="264"/>
      <c r="AS310" s="264"/>
      <c r="AT310" s="264"/>
      <c r="AU310" s="264"/>
      <c r="AV310" s="264"/>
      <c r="AW310" s="264"/>
    </row>
    <row r="311" spans="1:49" s="243" customFormat="1" ht="12">
      <c r="A311" s="444"/>
      <c r="B311" s="444"/>
      <c r="C311" s="444"/>
      <c r="D311" s="444"/>
      <c r="E311" s="444"/>
      <c r="F311" s="444"/>
      <c r="G311" s="444"/>
      <c r="H311" s="444"/>
      <c r="I311" s="444"/>
      <c r="J311" s="444"/>
      <c r="K311" s="471" t="s">
        <v>25</v>
      </c>
      <c r="L311" s="796" t="s">
        <v>59</v>
      </c>
      <c r="M311" s="796"/>
      <c r="N311" s="523"/>
      <c r="O311" s="523"/>
      <c r="P311" s="523"/>
      <c r="Q311" s="523"/>
      <c r="R311" s="447"/>
      <c r="S311" s="523"/>
      <c r="T311" s="585"/>
      <c r="U311" s="523"/>
      <c r="V311" s="448"/>
      <c r="W311" s="559"/>
      <c r="X311" s="523"/>
      <c r="Y311" s="523"/>
      <c r="Z311" s="264"/>
      <c r="AA311" s="264"/>
      <c r="AB311" s="264"/>
      <c r="AC311" s="264"/>
      <c r="AD311" s="264"/>
      <c r="AE311" s="264"/>
      <c r="AF311" s="264"/>
      <c r="AG311" s="264"/>
      <c r="AH311" s="264"/>
      <c r="AI311" s="264"/>
      <c r="AJ311" s="264"/>
      <c r="AK311" s="264"/>
      <c r="AL311" s="264"/>
      <c r="AM311" s="264"/>
      <c r="AN311" s="264"/>
      <c r="AO311" s="264"/>
      <c r="AP311" s="264"/>
      <c r="AQ311" s="264"/>
      <c r="AR311" s="264"/>
      <c r="AS311" s="264"/>
      <c r="AT311" s="264"/>
      <c r="AU311" s="264"/>
      <c r="AV311" s="264"/>
      <c r="AW311" s="264"/>
    </row>
    <row r="312" spans="1:49" s="243" customFormat="1" ht="12">
      <c r="A312" s="444" t="s">
        <v>276</v>
      </c>
      <c r="B312" s="444"/>
      <c r="C312" s="444"/>
      <c r="D312" s="444"/>
      <c r="E312" s="444"/>
      <c r="F312" s="444"/>
      <c r="G312" s="444"/>
      <c r="H312" s="444"/>
      <c r="I312" s="444"/>
      <c r="J312" s="444">
        <v>300</v>
      </c>
      <c r="K312" s="464" t="s">
        <v>185</v>
      </c>
      <c r="L312" s="464"/>
      <c r="M312" s="464"/>
      <c r="N312" s="528"/>
      <c r="O312" s="528"/>
      <c r="P312" s="528"/>
      <c r="Q312" s="528"/>
      <c r="R312" s="454"/>
      <c r="S312" s="528"/>
      <c r="T312" s="591"/>
      <c r="U312" s="528"/>
      <c r="V312" s="455"/>
      <c r="W312" s="557"/>
      <c r="X312" s="528"/>
      <c r="Y312" s="528"/>
      <c r="Z312" s="264"/>
      <c r="AA312" s="264"/>
      <c r="AB312" s="264"/>
      <c r="AC312" s="264"/>
      <c r="AD312" s="264"/>
      <c r="AE312" s="264"/>
      <c r="AF312" s="264"/>
      <c r="AG312" s="264"/>
      <c r="AH312" s="264"/>
      <c r="AI312" s="264"/>
      <c r="AJ312" s="264"/>
      <c r="AK312" s="264"/>
      <c r="AL312" s="264"/>
      <c r="AM312" s="264"/>
      <c r="AN312" s="264"/>
      <c r="AO312" s="264"/>
      <c r="AP312" s="264"/>
      <c r="AQ312" s="264"/>
      <c r="AR312" s="264"/>
      <c r="AS312" s="264"/>
      <c r="AT312" s="264"/>
      <c r="AU312" s="264"/>
      <c r="AV312" s="264"/>
      <c r="AW312" s="264"/>
    </row>
    <row r="313" spans="1:25" s="164" customFormat="1" ht="12.75">
      <c r="A313" s="175" t="s">
        <v>277</v>
      </c>
      <c r="B313" s="121">
        <v>1</v>
      </c>
      <c r="C313" s="121"/>
      <c r="D313" s="121"/>
      <c r="E313" s="121"/>
      <c r="F313" s="121"/>
      <c r="G313" s="121"/>
      <c r="H313" s="121"/>
      <c r="I313" s="121"/>
      <c r="J313" s="215" t="s">
        <v>383</v>
      </c>
      <c r="K313" s="126">
        <v>3</v>
      </c>
      <c r="L313" s="126" t="s">
        <v>0</v>
      </c>
      <c r="M313" s="126"/>
      <c r="N313" s="135">
        <f aca="true" t="shared" si="104" ref="N313:Y313">N320+N315+N317</f>
        <v>230000</v>
      </c>
      <c r="O313" s="135">
        <f>O320+O315+O317</f>
        <v>288000</v>
      </c>
      <c r="P313" s="135">
        <f>P320+P315+P317</f>
        <v>280000</v>
      </c>
      <c r="Q313" s="135">
        <f t="shared" si="104"/>
        <v>270000</v>
      </c>
      <c r="R313" s="127">
        <f t="shared" si="104"/>
        <v>10000</v>
      </c>
      <c r="S313" s="135">
        <f t="shared" si="104"/>
        <v>0</v>
      </c>
      <c r="T313" s="575">
        <f>T320+T315+T317</f>
        <v>270000</v>
      </c>
      <c r="U313" s="135">
        <f aca="true" t="shared" si="105" ref="U313:U325">W313-T313</f>
        <v>-120000</v>
      </c>
      <c r="V313" s="329">
        <f>V320+V315+V317</f>
        <v>100000</v>
      </c>
      <c r="W313" s="633">
        <f>W314+W317+W320</f>
        <v>150000</v>
      </c>
      <c r="X313" s="135">
        <f t="shared" si="104"/>
        <v>270000</v>
      </c>
      <c r="Y313" s="135">
        <f t="shared" si="104"/>
        <v>270000</v>
      </c>
    </row>
    <row r="314" spans="1:25" s="164" customFormat="1" ht="12.75">
      <c r="A314" s="175" t="s">
        <v>277</v>
      </c>
      <c r="B314" s="121">
        <v>1</v>
      </c>
      <c r="C314" s="121"/>
      <c r="D314" s="121"/>
      <c r="E314" s="121"/>
      <c r="F314" s="121"/>
      <c r="G314" s="121"/>
      <c r="H314" s="121"/>
      <c r="I314" s="121"/>
      <c r="J314" s="215" t="s">
        <v>383</v>
      </c>
      <c r="K314" s="205">
        <v>36</v>
      </c>
      <c r="L314" s="186" t="s">
        <v>548</v>
      </c>
      <c r="M314" s="187"/>
      <c r="N314" s="135">
        <f aca="true" t="shared" si="106" ref="N314:Y315">N315</f>
        <v>0</v>
      </c>
      <c r="O314" s="135">
        <f t="shared" si="106"/>
        <v>0</v>
      </c>
      <c r="P314" s="135">
        <f t="shared" si="106"/>
        <v>0</v>
      </c>
      <c r="Q314" s="135">
        <f t="shared" si="106"/>
        <v>0</v>
      </c>
      <c r="R314" s="127">
        <f t="shared" si="106"/>
        <v>0</v>
      </c>
      <c r="S314" s="135">
        <f t="shared" si="106"/>
        <v>0</v>
      </c>
      <c r="T314" s="575">
        <f t="shared" si="106"/>
        <v>0</v>
      </c>
      <c r="U314" s="135">
        <f t="shared" si="105"/>
        <v>0</v>
      </c>
      <c r="V314" s="329">
        <f t="shared" si="106"/>
        <v>0</v>
      </c>
      <c r="W314" s="633">
        <f>W315</f>
        <v>0</v>
      </c>
      <c r="X314" s="135">
        <f t="shared" si="106"/>
        <v>0</v>
      </c>
      <c r="Y314" s="135">
        <f t="shared" si="106"/>
        <v>0</v>
      </c>
    </row>
    <row r="315" spans="1:25" s="164" customFormat="1" ht="12.75">
      <c r="A315" s="175" t="s">
        <v>277</v>
      </c>
      <c r="B315" s="121">
        <v>1</v>
      </c>
      <c r="C315" s="121"/>
      <c r="D315" s="121"/>
      <c r="E315" s="121"/>
      <c r="F315" s="121"/>
      <c r="G315" s="121"/>
      <c r="H315" s="121"/>
      <c r="I315" s="121"/>
      <c r="J315" s="215" t="s">
        <v>383</v>
      </c>
      <c r="K315" s="126">
        <v>366</v>
      </c>
      <c r="L315" s="216" t="s">
        <v>549</v>
      </c>
      <c r="M315" s="217"/>
      <c r="N315" s="135">
        <f t="shared" si="106"/>
        <v>0</v>
      </c>
      <c r="O315" s="135">
        <f t="shared" si="106"/>
        <v>0</v>
      </c>
      <c r="P315" s="135">
        <f t="shared" si="106"/>
        <v>0</v>
      </c>
      <c r="Q315" s="135">
        <f t="shared" si="106"/>
        <v>0</v>
      </c>
      <c r="R315" s="127">
        <f t="shared" si="106"/>
        <v>0</v>
      </c>
      <c r="S315" s="135">
        <f t="shared" si="106"/>
        <v>0</v>
      </c>
      <c r="T315" s="575">
        <f t="shared" si="106"/>
        <v>0</v>
      </c>
      <c r="U315" s="135">
        <f t="shared" si="105"/>
        <v>0</v>
      </c>
      <c r="V315" s="329">
        <f t="shared" si="106"/>
        <v>0</v>
      </c>
      <c r="W315" s="633">
        <f>W316</f>
        <v>0</v>
      </c>
      <c r="X315" s="135">
        <f t="shared" si="106"/>
        <v>0</v>
      </c>
      <c r="Y315" s="135">
        <f t="shared" si="106"/>
        <v>0</v>
      </c>
    </row>
    <row r="316" spans="1:25" s="164" customFormat="1" ht="12.75">
      <c r="A316" s="175" t="s">
        <v>277</v>
      </c>
      <c r="B316" s="121">
        <v>1</v>
      </c>
      <c r="C316" s="121"/>
      <c r="D316" s="121"/>
      <c r="E316" s="121"/>
      <c r="F316" s="121"/>
      <c r="G316" s="121"/>
      <c r="H316" s="121"/>
      <c r="I316" s="121"/>
      <c r="J316" s="215" t="s">
        <v>383</v>
      </c>
      <c r="K316" s="205">
        <v>3662</v>
      </c>
      <c r="L316" s="186" t="s">
        <v>550</v>
      </c>
      <c r="M316" s="187"/>
      <c r="N316" s="135">
        <v>0</v>
      </c>
      <c r="O316" s="135">
        <v>0</v>
      </c>
      <c r="P316" s="135">
        <v>0</v>
      </c>
      <c r="Q316" s="135">
        <v>0</v>
      </c>
      <c r="R316" s="127">
        <v>0</v>
      </c>
      <c r="S316" s="135">
        <v>0</v>
      </c>
      <c r="T316" s="575">
        <v>0</v>
      </c>
      <c r="U316" s="135">
        <f t="shared" si="105"/>
        <v>0</v>
      </c>
      <c r="V316" s="329">
        <v>0</v>
      </c>
      <c r="W316" s="633">
        <v>0</v>
      </c>
      <c r="X316" s="135">
        <v>0</v>
      </c>
      <c r="Y316" s="135">
        <v>0</v>
      </c>
    </row>
    <row r="317" spans="1:25" s="164" customFormat="1" ht="12.75">
      <c r="A317" s="175" t="s">
        <v>277</v>
      </c>
      <c r="B317" s="121">
        <v>1</v>
      </c>
      <c r="C317" s="121"/>
      <c r="D317" s="121"/>
      <c r="E317" s="121"/>
      <c r="F317" s="121"/>
      <c r="G317" s="121"/>
      <c r="H317" s="121"/>
      <c r="I317" s="121"/>
      <c r="J317" s="218" t="s">
        <v>383</v>
      </c>
      <c r="K317" s="205">
        <v>37</v>
      </c>
      <c r="L317" s="186" t="s">
        <v>582</v>
      </c>
      <c r="M317" s="187"/>
      <c r="N317" s="135">
        <f aca="true" t="shared" si="107" ref="N317:Y318">N318</f>
        <v>0</v>
      </c>
      <c r="O317" s="135">
        <f t="shared" si="107"/>
        <v>30000</v>
      </c>
      <c r="P317" s="135">
        <f t="shared" si="107"/>
        <v>30000</v>
      </c>
      <c r="Q317" s="135">
        <f t="shared" si="107"/>
        <v>10000</v>
      </c>
      <c r="R317" s="127">
        <f t="shared" si="107"/>
        <v>10000</v>
      </c>
      <c r="S317" s="135">
        <f t="shared" si="107"/>
        <v>0</v>
      </c>
      <c r="T317" s="575">
        <f t="shared" si="107"/>
        <v>10000</v>
      </c>
      <c r="U317" s="135">
        <f t="shared" si="105"/>
        <v>-10000</v>
      </c>
      <c r="V317" s="329">
        <f t="shared" si="107"/>
        <v>0</v>
      </c>
      <c r="W317" s="633">
        <f>W318</f>
        <v>0</v>
      </c>
      <c r="X317" s="135">
        <f t="shared" si="107"/>
        <v>10000</v>
      </c>
      <c r="Y317" s="135">
        <f t="shared" si="107"/>
        <v>10000</v>
      </c>
    </row>
    <row r="318" spans="1:25" s="164" customFormat="1" ht="12.75">
      <c r="A318" s="175" t="s">
        <v>277</v>
      </c>
      <c r="B318" s="121">
        <v>1</v>
      </c>
      <c r="C318" s="121"/>
      <c r="D318" s="121"/>
      <c r="E318" s="121"/>
      <c r="F318" s="121"/>
      <c r="G318" s="121"/>
      <c r="H318" s="121"/>
      <c r="I318" s="121"/>
      <c r="J318" s="218" t="s">
        <v>383</v>
      </c>
      <c r="K318" s="126">
        <v>372</v>
      </c>
      <c r="L318" s="216" t="s">
        <v>583</v>
      </c>
      <c r="M318" s="217"/>
      <c r="N318" s="135">
        <f t="shared" si="107"/>
        <v>0</v>
      </c>
      <c r="O318" s="135">
        <f t="shared" si="107"/>
        <v>30000</v>
      </c>
      <c r="P318" s="135">
        <f t="shared" si="107"/>
        <v>30000</v>
      </c>
      <c r="Q318" s="135">
        <f t="shared" si="107"/>
        <v>10000</v>
      </c>
      <c r="R318" s="127">
        <f t="shared" si="107"/>
        <v>10000</v>
      </c>
      <c r="S318" s="135">
        <f t="shared" si="107"/>
        <v>0</v>
      </c>
      <c r="T318" s="575">
        <f t="shared" si="107"/>
        <v>10000</v>
      </c>
      <c r="U318" s="135">
        <f t="shared" si="105"/>
        <v>-10000</v>
      </c>
      <c r="V318" s="329">
        <f t="shared" si="107"/>
        <v>0</v>
      </c>
      <c r="W318" s="633">
        <f>W319</f>
        <v>0</v>
      </c>
      <c r="X318" s="135">
        <f t="shared" si="107"/>
        <v>10000</v>
      </c>
      <c r="Y318" s="135">
        <f t="shared" si="107"/>
        <v>10000</v>
      </c>
    </row>
    <row r="319" spans="1:25" s="164" customFormat="1" ht="12.75">
      <c r="A319" s="175" t="s">
        <v>277</v>
      </c>
      <c r="B319" s="121">
        <v>1</v>
      </c>
      <c r="C319" s="121"/>
      <c r="D319" s="121"/>
      <c r="E319" s="121"/>
      <c r="F319" s="121"/>
      <c r="G319" s="121"/>
      <c r="H319" s="121"/>
      <c r="I319" s="121"/>
      <c r="J319" s="218" t="s">
        <v>383</v>
      </c>
      <c r="K319" s="205">
        <v>3721</v>
      </c>
      <c r="L319" s="186" t="s">
        <v>584</v>
      </c>
      <c r="M319" s="187"/>
      <c r="N319" s="135">
        <v>0</v>
      </c>
      <c r="O319" s="135">
        <v>30000</v>
      </c>
      <c r="P319" s="135">
        <v>30000</v>
      </c>
      <c r="Q319" s="135">
        <v>10000</v>
      </c>
      <c r="R319" s="127">
        <v>10000</v>
      </c>
      <c r="S319" s="135">
        <v>0</v>
      </c>
      <c r="T319" s="575">
        <v>10000</v>
      </c>
      <c r="U319" s="135">
        <f t="shared" si="105"/>
        <v>-10000</v>
      </c>
      <c r="V319" s="329">
        <v>0</v>
      </c>
      <c r="W319" s="633">
        <v>0</v>
      </c>
      <c r="X319" s="135">
        <v>10000</v>
      </c>
      <c r="Y319" s="135">
        <v>10000</v>
      </c>
    </row>
    <row r="320" spans="1:25" s="164" customFormat="1" ht="12.75">
      <c r="A320" s="175" t="s">
        <v>277</v>
      </c>
      <c r="B320" s="121">
        <v>1</v>
      </c>
      <c r="C320" s="121"/>
      <c r="D320" s="121"/>
      <c r="E320" s="121"/>
      <c r="F320" s="121"/>
      <c r="G320" s="121"/>
      <c r="H320" s="121"/>
      <c r="I320" s="121"/>
      <c r="J320" s="215" t="s">
        <v>383</v>
      </c>
      <c r="K320" s="177">
        <v>38</v>
      </c>
      <c r="L320" s="755" t="s">
        <v>105</v>
      </c>
      <c r="M320" s="756"/>
      <c r="N320" s="135">
        <f aca="true" t="shared" si="108" ref="N320:Y321">N321</f>
        <v>230000</v>
      </c>
      <c r="O320" s="135">
        <f t="shared" si="108"/>
        <v>258000</v>
      </c>
      <c r="P320" s="135">
        <f t="shared" si="108"/>
        <v>250000</v>
      </c>
      <c r="Q320" s="135">
        <f t="shared" si="108"/>
        <v>260000</v>
      </c>
      <c r="R320" s="127">
        <f t="shared" si="108"/>
        <v>0</v>
      </c>
      <c r="S320" s="135">
        <f t="shared" si="108"/>
        <v>0</v>
      </c>
      <c r="T320" s="575">
        <f t="shared" si="108"/>
        <v>260000</v>
      </c>
      <c r="U320" s="135">
        <f t="shared" si="105"/>
        <v>-110000</v>
      </c>
      <c r="V320" s="329">
        <f t="shared" si="108"/>
        <v>100000</v>
      </c>
      <c r="W320" s="633">
        <f>W321</f>
        <v>150000</v>
      </c>
      <c r="X320" s="135">
        <f t="shared" si="108"/>
        <v>260000</v>
      </c>
      <c r="Y320" s="135">
        <f t="shared" si="108"/>
        <v>260000</v>
      </c>
    </row>
    <row r="321" spans="1:25" s="164" customFormat="1" ht="12.75">
      <c r="A321" s="175" t="s">
        <v>277</v>
      </c>
      <c r="B321" s="121">
        <v>1</v>
      </c>
      <c r="C321" s="121"/>
      <c r="D321" s="121"/>
      <c r="E321" s="121"/>
      <c r="F321" s="121"/>
      <c r="G321" s="121"/>
      <c r="H321" s="121"/>
      <c r="I321" s="121"/>
      <c r="J321" s="215" t="s">
        <v>383</v>
      </c>
      <c r="K321" s="172">
        <v>381</v>
      </c>
      <c r="L321" s="758" t="s">
        <v>12</v>
      </c>
      <c r="M321" s="759"/>
      <c r="N321" s="135">
        <f t="shared" si="108"/>
        <v>230000</v>
      </c>
      <c r="O321" s="135">
        <f t="shared" si="108"/>
        <v>258000</v>
      </c>
      <c r="P321" s="135">
        <f t="shared" si="108"/>
        <v>250000</v>
      </c>
      <c r="Q321" s="135">
        <f t="shared" si="108"/>
        <v>260000</v>
      </c>
      <c r="R321" s="127">
        <f t="shared" si="108"/>
        <v>0</v>
      </c>
      <c r="S321" s="135">
        <f t="shared" si="108"/>
        <v>0</v>
      </c>
      <c r="T321" s="575">
        <f t="shared" si="108"/>
        <v>260000</v>
      </c>
      <c r="U321" s="135">
        <f t="shared" si="105"/>
        <v>-110000</v>
      </c>
      <c r="V321" s="329">
        <f t="shared" si="108"/>
        <v>100000</v>
      </c>
      <c r="W321" s="633">
        <f>W322</f>
        <v>150000</v>
      </c>
      <c r="X321" s="135">
        <f t="shared" si="108"/>
        <v>260000</v>
      </c>
      <c r="Y321" s="135">
        <f t="shared" si="108"/>
        <v>260000</v>
      </c>
    </row>
    <row r="322" spans="1:25" s="164" customFormat="1" ht="12.75">
      <c r="A322" s="175" t="s">
        <v>277</v>
      </c>
      <c r="B322" s="121">
        <v>1</v>
      </c>
      <c r="C322" s="121"/>
      <c r="D322" s="121"/>
      <c r="E322" s="121"/>
      <c r="F322" s="121"/>
      <c r="G322" s="121"/>
      <c r="H322" s="121"/>
      <c r="I322" s="121"/>
      <c r="J322" s="215" t="s">
        <v>383</v>
      </c>
      <c r="K322" s="177">
        <v>3811</v>
      </c>
      <c r="L322" s="755" t="s">
        <v>97</v>
      </c>
      <c r="M322" s="756"/>
      <c r="N322" s="135">
        <v>230000</v>
      </c>
      <c r="O322" s="135">
        <v>258000</v>
      </c>
      <c r="P322" s="135">
        <v>250000</v>
      </c>
      <c r="Q322" s="135">
        <v>260000</v>
      </c>
      <c r="R322" s="127">
        <v>0</v>
      </c>
      <c r="S322" s="135">
        <v>0</v>
      </c>
      <c r="T322" s="575">
        <v>260000</v>
      </c>
      <c r="U322" s="135">
        <f t="shared" si="105"/>
        <v>-110000</v>
      </c>
      <c r="V322" s="329">
        <v>100000</v>
      </c>
      <c r="W322" s="633">
        <v>150000</v>
      </c>
      <c r="X322" s="135">
        <v>260000</v>
      </c>
      <c r="Y322" s="135">
        <v>260000</v>
      </c>
    </row>
    <row r="323" spans="1:25" s="164" customFormat="1" ht="12.75">
      <c r="A323" s="175" t="s">
        <v>277</v>
      </c>
      <c r="B323" s="121">
        <v>1</v>
      </c>
      <c r="C323" s="121"/>
      <c r="D323" s="121"/>
      <c r="E323" s="121"/>
      <c r="F323" s="121"/>
      <c r="G323" s="121"/>
      <c r="H323" s="121"/>
      <c r="I323" s="121"/>
      <c r="J323" s="215" t="s">
        <v>383</v>
      </c>
      <c r="K323" s="177">
        <v>4</v>
      </c>
      <c r="L323" s="283" t="s">
        <v>1</v>
      </c>
      <c r="M323" s="181"/>
      <c r="N323" s="135">
        <f aca="true" t="shared" si="109" ref="N323:Y324">N324</f>
        <v>0</v>
      </c>
      <c r="O323" s="135">
        <f t="shared" si="109"/>
        <v>120000</v>
      </c>
      <c r="P323" s="135">
        <f t="shared" si="109"/>
        <v>83196</v>
      </c>
      <c r="Q323" s="135">
        <f t="shared" si="109"/>
        <v>0</v>
      </c>
      <c r="R323" s="127">
        <f t="shared" si="109"/>
        <v>0</v>
      </c>
      <c r="S323" s="135">
        <f t="shared" si="109"/>
        <v>0</v>
      </c>
      <c r="T323" s="575">
        <f t="shared" si="109"/>
        <v>0</v>
      </c>
      <c r="U323" s="135">
        <f t="shared" si="105"/>
        <v>0</v>
      </c>
      <c r="V323" s="329">
        <f t="shared" si="109"/>
        <v>0</v>
      </c>
      <c r="W323" s="633">
        <f>W324</f>
        <v>0</v>
      </c>
      <c r="X323" s="135">
        <f t="shared" si="109"/>
        <v>0</v>
      </c>
      <c r="Y323" s="135">
        <f t="shared" si="109"/>
        <v>0</v>
      </c>
    </row>
    <row r="324" spans="1:25" s="164" customFormat="1" ht="12.75">
      <c r="A324" s="175" t="s">
        <v>277</v>
      </c>
      <c r="B324" s="121">
        <v>1</v>
      </c>
      <c r="C324" s="121"/>
      <c r="D324" s="121"/>
      <c r="E324" s="121"/>
      <c r="F324" s="121"/>
      <c r="G324" s="121"/>
      <c r="H324" s="121"/>
      <c r="I324" s="121"/>
      <c r="J324" s="215" t="s">
        <v>383</v>
      </c>
      <c r="K324" s="126">
        <v>421</v>
      </c>
      <c r="L324" s="211" t="s">
        <v>13</v>
      </c>
      <c r="M324" s="212"/>
      <c r="N324" s="135">
        <f t="shared" si="109"/>
        <v>0</v>
      </c>
      <c r="O324" s="135">
        <f t="shared" si="109"/>
        <v>120000</v>
      </c>
      <c r="P324" s="135">
        <f t="shared" si="109"/>
        <v>83196</v>
      </c>
      <c r="Q324" s="135">
        <f t="shared" si="109"/>
        <v>0</v>
      </c>
      <c r="R324" s="127">
        <f t="shared" si="109"/>
        <v>0</v>
      </c>
      <c r="S324" s="135">
        <f t="shared" si="109"/>
        <v>0</v>
      </c>
      <c r="T324" s="575">
        <f t="shared" si="109"/>
        <v>0</v>
      </c>
      <c r="U324" s="135">
        <f t="shared" si="105"/>
        <v>0</v>
      </c>
      <c r="V324" s="329">
        <f t="shared" si="109"/>
        <v>0</v>
      </c>
      <c r="W324" s="633">
        <f>W325</f>
        <v>0</v>
      </c>
      <c r="X324" s="135">
        <f t="shared" si="109"/>
        <v>0</v>
      </c>
      <c r="Y324" s="135">
        <f t="shared" si="109"/>
        <v>0</v>
      </c>
    </row>
    <row r="325" spans="1:25" s="164" customFormat="1" ht="24" customHeight="1">
      <c r="A325" s="175" t="s">
        <v>277</v>
      </c>
      <c r="B325" s="121">
        <v>1</v>
      </c>
      <c r="C325" s="121"/>
      <c r="D325" s="121"/>
      <c r="E325" s="121"/>
      <c r="F325" s="121"/>
      <c r="G325" s="121"/>
      <c r="H325" s="121"/>
      <c r="I325" s="121"/>
      <c r="J325" s="215" t="s">
        <v>383</v>
      </c>
      <c r="K325" s="177">
        <v>4213</v>
      </c>
      <c r="L325" s="760" t="s">
        <v>551</v>
      </c>
      <c r="M325" s="761"/>
      <c r="N325" s="135">
        <v>0</v>
      </c>
      <c r="O325" s="135">
        <v>120000</v>
      </c>
      <c r="P325" s="135">
        <v>83196</v>
      </c>
      <c r="Q325" s="135">
        <v>0</v>
      </c>
      <c r="R325" s="127">
        <v>0</v>
      </c>
      <c r="S325" s="135">
        <v>0</v>
      </c>
      <c r="T325" s="575">
        <v>0</v>
      </c>
      <c r="U325" s="135">
        <f t="shared" si="105"/>
        <v>0</v>
      </c>
      <c r="V325" s="329">
        <v>0</v>
      </c>
      <c r="W325" s="633">
        <v>0</v>
      </c>
      <c r="X325" s="135">
        <v>0</v>
      </c>
      <c r="Y325" s="135">
        <v>0</v>
      </c>
    </row>
    <row r="326" spans="1:49" s="449" customFormat="1" ht="12">
      <c r="A326" s="444"/>
      <c r="B326" s="444"/>
      <c r="C326" s="444"/>
      <c r="D326" s="444"/>
      <c r="E326" s="444"/>
      <c r="F326" s="444"/>
      <c r="G326" s="444"/>
      <c r="H326" s="444"/>
      <c r="I326" s="444"/>
      <c r="J326" s="444"/>
      <c r="K326" s="484"/>
      <c r="L326" s="793" t="s">
        <v>194</v>
      </c>
      <c r="M326" s="794"/>
      <c r="N326" s="542">
        <f aca="true" t="shared" si="110" ref="N326:Y326">N313</f>
        <v>230000</v>
      </c>
      <c r="O326" s="542">
        <f>SUM(O313+O323)</f>
        <v>408000</v>
      </c>
      <c r="P326" s="542">
        <f>SUM(P313+P323)</f>
        <v>363196</v>
      </c>
      <c r="Q326" s="542">
        <f t="shared" si="110"/>
        <v>270000</v>
      </c>
      <c r="R326" s="478">
        <f t="shared" si="110"/>
        <v>10000</v>
      </c>
      <c r="S326" s="542">
        <f t="shared" si="110"/>
        <v>0</v>
      </c>
      <c r="T326" s="611">
        <f t="shared" si="110"/>
        <v>270000</v>
      </c>
      <c r="U326" s="542">
        <f t="shared" si="110"/>
        <v>-120000</v>
      </c>
      <c r="V326" s="479">
        <f t="shared" si="110"/>
        <v>100000</v>
      </c>
      <c r="W326" s="558">
        <f>W313+W323</f>
        <v>150000</v>
      </c>
      <c r="X326" s="542">
        <f t="shared" si="110"/>
        <v>270000</v>
      </c>
      <c r="Y326" s="542">
        <f t="shared" si="110"/>
        <v>270000</v>
      </c>
      <c r="Z326" s="264"/>
      <c r="AA326" s="264"/>
      <c r="AB326" s="264"/>
      <c r="AC326" s="264"/>
      <c r="AD326" s="264"/>
      <c r="AE326" s="264"/>
      <c r="AF326" s="264"/>
      <c r="AG326" s="264"/>
      <c r="AH326" s="264"/>
      <c r="AI326" s="264"/>
      <c r="AJ326" s="264"/>
      <c r="AK326" s="264"/>
      <c r="AL326" s="264"/>
      <c r="AM326" s="264"/>
      <c r="AN326" s="264"/>
      <c r="AO326" s="264"/>
      <c r="AP326" s="264"/>
      <c r="AQ326" s="264"/>
      <c r="AR326" s="264"/>
      <c r="AS326" s="264"/>
      <c r="AT326" s="264"/>
      <c r="AU326" s="264"/>
      <c r="AV326" s="264"/>
      <c r="AW326" s="264"/>
    </row>
    <row r="327" spans="1:25" ht="12.75">
      <c r="A327" s="121"/>
      <c r="B327" s="121"/>
      <c r="C327" s="121"/>
      <c r="D327" s="121"/>
      <c r="E327" s="121"/>
      <c r="F327" s="121"/>
      <c r="G327" s="121"/>
      <c r="H327" s="121"/>
      <c r="I327" s="121"/>
      <c r="J327" s="121"/>
      <c r="K327" s="42"/>
      <c r="L327" s="42"/>
      <c r="M327" s="42"/>
      <c r="N327" s="46"/>
      <c r="O327" s="46"/>
      <c r="P327" s="46"/>
      <c r="Q327" s="46"/>
      <c r="R327" s="133"/>
      <c r="S327" s="46"/>
      <c r="T327" s="610"/>
      <c r="U327" s="46"/>
      <c r="V327" s="349"/>
      <c r="W327" s="644"/>
      <c r="X327" s="46"/>
      <c r="Y327" s="46"/>
    </row>
    <row r="328" spans="1:49" s="243" customFormat="1" ht="12">
      <c r="A328" s="444" t="s">
        <v>282</v>
      </c>
      <c r="B328" s="444"/>
      <c r="C328" s="444"/>
      <c r="D328" s="444"/>
      <c r="E328" s="444"/>
      <c r="F328" s="444"/>
      <c r="G328" s="444"/>
      <c r="H328" s="444"/>
      <c r="I328" s="444"/>
      <c r="J328" s="444">
        <v>321</v>
      </c>
      <c r="K328" s="471" t="s">
        <v>57</v>
      </c>
      <c r="L328" s="471" t="s">
        <v>60</v>
      </c>
      <c r="M328" s="442"/>
      <c r="N328" s="523"/>
      <c r="O328" s="523"/>
      <c r="P328" s="523"/>
      <c r="Q328" s="523"/>
      <c r="R328" s="447"/>
      <c r="S328" s="523"/>
      <c r="T328" s="585"/>
      <c r="U328" s="523"/>
      <c r="V328" s="448"/>
      <c r="W328" s="559"/>
      <c r="X328" s="523"/>
      <c r="Y328" s="523"/>
      <c r="Z328" s="264"/>
      <c r="AA328" s="264"/>
      <c r="AB328" s="264"/>
      <c r="AC328" s="264"/>
      <c r="AD328" s="264"/>
      <c r="AE328" s="264"/>
      <c r="AF328" s="264"/>
      <c r="AG328" s="264"/>
      <c r="AH328" s="264"/>
      <c r="AI328" s="264"/>
      <c r="AJ328" s="264"/>
      <c r="AK328" s="264"/>
      <c r="AL328" s="264"/>
      <c r="AM328" s="264"/>
      <c r="AN328" s="264"/>
      <c r="AO328" s="264"/>
      <c r="AP328" s="264"/>
      <c r="AQ328" s="264"/>
      <c r="AR328" s="264"/>
      <c r="AS328" s="264"/>
      <c r="AT328" s="264"/>
      <c r="AU328" s="264"/>
      <c r="AV328" s="264"/>
      <c r="AW328" s="264"/>
    </row>
    <row r="329" spans="1:25" s="164" customFormat="1" ht="12.75">
      <c r="A329" s="175" t="s">
        <v>282</v>
      </c>
      <c r="B329" s="121">
        <v>1</v>
      </c>
      <c r="C329" s="121"/>
      <c r="D329" s="121"/>
      <c r="E329" s="121"/>
      <c r="F329" s="121"/>
      <c r="G329" s="121"/>
      <c r="H329" s="121"/>
      <c r="I329" s="121"/>
      <c r="J329" s="121">
        <v>321</v>
      </c>
      <c r="K329" s="126">
        <v>3</v>
      </c>
      <c r="L329" s="758" t="s">
        <v>0</v>
      </c>
      <c r="M329" s="746"/>
      <c r="N329" s="135">
        <f aca="true" t="shared" si="111" ref="N329:Y329">N330+N336</f>
        <v>15000</v>
      </c>
      <c r="O329" s="36">
        <f>O330+O336</f>
        <v>30300</v>
      </c>
      <c r="P329" s="135">
        <f>P330+P336</f>
        <v>24615</v>
      </c>
      <c r="Q329" s="135">
        <f t="shared" si="111"/>
        <v>35000</v>
      </c>
      <c r="R329" s="127">
        <f t="shared" si="111"/>
        <v>0</v>
      </c>
      <c r="S329" s="135">
        <f t="shared" si="111"/>
        <v>0</v>
      </c>
      <c r="T329" s="575">
        <f t="shared" si="111"/>
        <v>35000</v>
      </c>
      <c r="U329" s="135">
        <f aca="true" t="shared" si="112" ref="U329:U344">W329-T329</f>
        <v>-15000</v>
      </c>
      <c r="V329" s="329">
        <f t="shared" si="111"/>
        <v>20000</v>
      </c>
      <c r="W329" s="633">
        <f>W330+W336</f>
        <v>20000</v>
      </c>
      <c r="X329" s="135">
        <f t="shared" si="111"/>
        <v>35000</v>
      </c>
      <c r="Y329" s="135">
        <f t="shared" si="111"/>
        <v>35000</v>
      </c>
    </row>
    <row r="330" spans="1:25" s="164" customFormat="1" ht="12.75">
      <c r="A330" s="175" t="s">
        <v>282</v>
      </c>
      <c r="B330" s="121">
        <v>1</v>
      </c>
      <c r="C330" s="121"/>
      <c r="D330" s="121"/>
      <c r="E330" s="121"/>
      <c r="F330" s="121"/>
      <c r="G330" s="121"/>
      <c r="H330" s="121"/>
      <c r="I330" s="121"/>
      <c r="J330" s="121">
        <v>321</v>
      </c>
      <c r="K330" s="205">
        <v>32</v>
      </c>
      <c r="L330" s="186" t="s">
        <v>5</v>
      </c>
      <c r="M330" s="187"/>
      <c r="N330" s="135">
        <f aca="true" t="shared" si="113" ref="N330:Y330">N333+N331</f>
        <v>10000</v>
      </c>
      <c r="O330" s="14">
        <f>O333+O331</f>
        <v>25300</v>
      </c>
      <c r="P330" s="135">
        <f>P333+P331</f>
        <v>20615</v>
      </c>
      <c r="Q330" s="135">
        <f t="shared" si="113"/>
        <v>30000</v>
      </c>
      <c r="R330" s="127">
        <f t="shared" si="113"/>
        <v>0</v>
      </c>
      <c r="S330" s="135">
        <f t="shared" si="113"/>
        <v>0</v>
      </c>
      <c r="T330" s="575">
        <f t="shared" si="113"/>
        <v>30000</v>
      </c>
      <c r="U330" s="135">
        <f t="shared" si="112"/>
        <v>-15000</v>
      </c>
      <c r="V330" s="329">
        <f t="shared" si="113"/>
        <v>15000</v>
      </c>
      <c r="W330" s="633">
        <f>W331+W333</f>
        <v>15000</v>
      </c>
      <c r="X330" s="135">
        <f t="shared" si="113"/>
        <v>30000</v>
      </c>
      <c r="Y330" s="135">
        <f t="shared" si="113"/>
        <v>30000</v>
      </c>
    </row>
    <row r="331" spans="1:25" s="164" customFormat="1" ht="12.75">
      <c r="A331" s="175" t="s">
        <v>282</v>
      </c>
      <c r="B331" s="121">
        <v>1</v>
      </c>
      <c r="C331" s="121"/>
      <c r="D331" s="121"/>
      <c r="E331" s="121"/>
      <c r="F331" s="121"/>
      <c r="G331" s="121"/>
      <c r="H331" s="121"/>
      <c r="I331" s="121"/>
      <c r="J331" s="121">
        <v>321</v>
      </c>
      <c r="K331" s="205">
        <v>322</v>
      </c>
      <c r="L331" s="216" t="s">
        <v>26</v>
      </c>
      <c r="M331" s="217"/>
      <c r="N331" s="135">
        <f aca="true" t="shared" si="114" ref="N331:Y331">N332</f>
        <v>0</v>
      </c>
      <c r="O331" s="14">
        <f>O332</f>
        <v>15300</v>
      </c>
      <c r="P331" s="135">
        <f t="shared" si="114"/>
        <v>13871</v>
      </c>
      <c r="Q331" s="135">
        <f t="shared" si="114"/>
        <v>10000</v>
      </c>
      <c r="R331" s="127">
        <f t="shared" si="114"/>
        <v>0</v>
      </c>
      <c r="S331" s="135">
        <f t="shared" si="114"/>
        <v>0</v>
      </c>
      <c r="T331" s="575">
        <f t="shared" si="114"/>
        <v>10000</v>
      </c>
      <c r="U331" s="135">
        <f t="shared" si="112"/>
        <v>-10000</v>
      </c>
      <c r="V331" s="329">
        <f t="shared" si="114"/>
        <v>0</v>
      </c>
      <c r="W331" s="633">
        <f>W332</f>
        <v>0</v>
      </c>
      <c r="X331" s="135">
        <f t="shared" si="114"/>
        <v>10000</v>
      </c>
      <c r="Y331" s="135">
        <f t="shared" si="114"/>
        <v>10000</v>
      </c>
    </row>
    <row r="332" spans="1:25" s="164" customFormat="1" ht="12.75">
      <c r="A332" s="175" t="s">
        <v>282</v>
      </c>
      <c r="B332" s="121">
        <v>1</v>
      </c>
      <c r="C332" s="121"/>
      <c r="D332" s="121"/>
      <c r="E332" s="121"/>
      <c r="F332" s="121"/>
      <c r="G332" s="121"/>
      <c r="H332" s="121"/>
      <c r="I332" s="121"/>
      <c r="J332" s="121">
        <v>321</v>
      </c>
      <c r="K332" s="205">
        <v>3222</v>
      </c>
      <c r="L332" s="186" t="s">
        <v>585</v>
      </c>
      <c r="M332" s="187"/>
      <c r="N332" s="135">
        <v>0</v>
      </c>
      <c r="O332" s="36">
        <v>15300</v>
      </c>
      <c r="P332" s="135">
        <v>13871</v>
      </c>
      <c r="Q332" s="135">
        <v>10000</v>
      </c>
      <c r="R332" s="127">
        <v>0</v>
      </c>
      <c r="S332" s="135">
        <v>0</v>
      </c>
      <c r="T332" s="575">
        <v>10000</v>
      </c>
      <c r="U332" s="135">
        <f t="shared" si="112"/>
        <v>-10000</v>
      </c>
      <c r="V332" s="329">
        <v>0</v>
      </c>
      <c r="W332" s="633">
        <v>0</v>
      </c>
      <c r="X332" s="135">
        <v>10000</v>
      </c>
      <c r="Y332" s="135">
        <v>10000</v>
      </c>
    </row>
    <row r="333" spans="1:25" s="164" customFormat="1" ht="12.75">
      <c r="A333" s="175" t="s">
        <v>282</v>
      </c>
      <c r="B333" s="121">
        <v>1</v>
      </c>
      <c r="C333" s="121"/>
      <c r="D333" s="121"/>
      <c r="E333" s="121"/>
      <c r="F333" s="121"/>
      <c r="G333" s="121"/>
      <c r="H333" s="121"/>
      <c r="I333" s="121"/>
      <c r="J333" s="121">
        <v>321</v>
      </c>
      <c r="K333" s="172">
        <v>323</v>
      </c>
      <c r="L333" s="202" t="s">
        <v>7</v>
      </c>
      <c r="M333" s="203"/>
      <c r="N333" s="135">
        <f aca="true" t="shared" si="115" ref="N333:Y333">N334+N335</f>
        <v>10000</v>
      </c>
      <c r="O333" s="36">
        <f>O334+O335</f>
        <v>10000</v>
      </c>
      <c r="P333" s="135">
        <f t="shared" si="115"/>
        <v>6744</v>
      </c>
      <c r="Q333" s="135">
        <f t="shared" si="115"/>
        <v>20000</v>
      </c>
      <c r="R333" s="127">
        <f t="shared" si="115"/>
        <v>0</v>
      </c>
      <c r="S333" s="135">
        <f t="shared" si="115"/>
        <v>0</v>
      </c>
      <c r="T333" s="575">
        <f t="shared" si="115"/>
        <v>20000</v>
      </c>
      <c r="U333" s="135">
        <f t="shared" si="112"/>
        <v>-5000</v>
      </c>
      <c r="V333" s="329">
        <f t="shared" si="115"/>
        <v>15000</v>
      </c>
      <c r="W333" s="633">
        <f>W335</f>
        <v>15000</v>
      </c>
      <c r="X333" s="135">
        <f t="shared" si="115"/>
        <v>20000</v>
      </c>
      <c r="Y333" s="135">
        <f t="shared" si="115"/>
        <v>20000</v>
      </c>
    </row>
    <row r="334" spans="1:25" s="164" customFormat="1" ht="12.75" hidden="1">
      <c r="A334" s="175" t="s">
        <v>282</v>
      </c>
      <c r="B334" s="121">
        <v>1</v>
      </c>
      <c r="C334" s="121"/>
      <c r="D334" s="121"/>
      <c r="E334" s="121"/>
      <c r="F334" s="121"/>
      <c r="G334" s="121"/>
      <c r="H334" s="121"/>
      <c r="I334" s="121"/>
      <c r="J334" s="121">
        <v>321</v>
      </c>
      <c r="K334" s="205">
        <v>3237</v>
      </c>
      <c r="L334" s="205" t="s">
        <v>98</v>
      </c>
      <c r="M334" s="205"/>
      <c r="N334" s="135">
        <v>0</v>
      </c>
      <c r="O334" s="36">
        <v>0</v>
      </c>
      <c r="P334" s="135"/>
      <c r="Q334" s="135">
        <v>0</v>
      </c>
      <c r="R334" s="127"/>
      <c r="S334" s="135"/>
      <c r="T334" s="575"/>
      <c r="U334" s="135">
        <f t="shared" si="112"/>
        <v>0</v>
      </c>
      <c r="V334" s="329"/>
      <c r="W334" s="633"/>
      <c r="X334" s="135">
        <v>0</v>
      </c>
      <c r="Y334" s="135">
        <v>0</v>
      </c>
    </row>
    <row r="335" spans="1:25" s="164" customFormat="1" ht="12.75">
      <c r="A335" s="175" t="s">
        <v>282</v>
      </c>
      <c r="B335" s="121">
        <v>1</v>
      </c>
      <c r="C335" s="121"/>
      <c r="D335" s="121"/>
      <c r="E335" s="121"/>
      <c r="F335" s="121"/>
      <c r="G335" s="121"/>
      <c r="H335" s="121"/>
      <c r="I335" s="121"/>
      <c r="J335" s="121">
        <v>321</v>
      </c>
      <c r="K335" s="205">
        <v>3237</v>
      </c>
      <c r="L335" s="205" t="s">
        <v>147</v>
      </c>
      <c r="M335" s="205"/>
      <c r="N335" s="135">
        <v>10000</v>
      </c>
      <c r="O335" s="36">
        <v>10000</v>
      </c>
      <c r="P335" s="135">
        <v>6744</v>
      </c>
      <c r="Q335" s="135">
        <v>20000</v>
      </c>
      <c r="R335" s="127">
        <v>0</v>
      </c>
      <c r="S335" s="135">
        <v>0</v>
      </c>
      <c r="T335" s="575">
        <v>20000</v>
      </c>
      <c r="U335" s="135">
        <f t="shared" si="112"/>
        <v>-5000</v>
      </c>
      <c r="V335" s="329">
        <v>15000</v>
      </c>
      <c r="W335" s="633">
        <v>15000</v>
      </c>
      <c r="X335" s="135">
        <v>20000</v>
      </c>
      <c r="Y335" s="135">
        <v>20000</v>
      </c>
    </row>
    <row r="336" spans="1:25" s="164" customFormat="1" ht="12.75">
      <c r="A336" s="175" t="s">
        <v>282</v>
      </c>
      <c r="B336" s="121">
        <v>1</v>
      </c>
      <c r="C336" s="121"/>
      <c r="D336" s="121"/>
      <c r="E336" s="121"/>
      <c r="F336" s="121"/>
      <c r="G336" s="121"/>
      <c r="H336" s="121"/>
      <c r="I336" s="121"/>
      <c r="J336" s="121">
        <v>321</v>
      </c>
      <c r="K336" s="131">
        <v>38</v>
      </c>
      <c r="L336" s="178" t="s">
        <v>105</v>
      </c>
      <c r="M336" s="187"/>
      <c r="N336" s="135">
        <f aca="true" t="shared" si="116" ref="N336:Y337">N337</f>
        <v>5000</v>
      </c>
      <c r="O336" s="36">
        <f t="shared" si="116"/>
        <v>5000</v>
      </c>
      <c r="P336" s="135">
        <f t="shared" si="116"/>
        <v>4000</v>
      </c>
      <c r="Q336" s="135">
        <f t="shared" si="116"/>
        <v>5000</v>
      </c>
      <c r="R336" s="127">
        <f t="shared" si="116"/>
        <v>0</v>
      </c>
      <c r="S336" s="135">
        <f t="shared" si="116"/>
        <v>0</v>
      </c>
      <c r="T336" s="575">
        <f>T337</f>
        <v>5000</v>
      </c>
      <c r="U336" s="135">
        <f t="shared" si="112"/>
        <v>0</v>
      </c>
      <c r="V336" s="329">
        <f>V337</f>
        <v>5000</v>
      </c>
      <c r="W336" s="633">
        <f>W337</f>
        <v>5000</v>
      </c>
      <c r="X336" s="135">
        <f t="shared" si="116"/>
        <v>5000</v>
      </c>
      <c r="Y336" s="135">
        <f t="shared" si="116"/>
        <v>5000</v>
      </c>
    </row>
    <row r="337" spans="1:25" s="164" customFormat="1" ht="12.75">
      <c r="A337" s="175" t="s">
        <v>282</v>
      </c>
      <c r="B337" s="121">
        <v>1</v>
      </c>
      <c r="C337" s="121"/>
      <c r="D337" s="121"/>
      <c r="E337" s="121"/>
      <c r="F337" s="121"/>
      <c r="G337" s="121"/>
      <c r="H337" s="121"/>
      <c r="I337" s="121"/>
      <c r="J337" s="121">
        <v>321</v>
      </c>
      <c r="K337" s="210">
        <v>381</v>
      </c>
      <c r="L337" s="758" t="s">
        <v>12</v>
      </c>
      <c r="M337" s="759"/>
      <c r="N337" s="135">
        <f t="shared" si="116"/>
        <v>5000</v>
      </c>
      <c r="O337" s="36">
        <f t="shared" si="116"/>
        <v>5000</v>
      </c>
      <c r="P337" s="135">
        <f t="shared" si="116"/>
        <v>4000</v>
      </c>
      <c r="Q337" s="135">
        <f t="shared" si="116"/>
        <v>5000</v>
      </c>
      <c r="R337" s="127">
        <f t="shared" si="116"/>
        <v>0</v>
      </c>
      <c r="S337" s="135">
        <f t="shared" si="116"/>
        <v>0</v>
      </c>
      <c r="T337" s="575">
        <f t="shared" si="116"/>
        <v>5000</v>
      </c>
      <c r="U337" s="135">
        <f t="shared" si="112"/>
        <v>0</v>
      </c>
      <c r="V337" s="329">
        <f t="shared" si="116"/>
        <v>5000</v>
      </c>
      <c r="W337" s="633">
        <f>W338</f>
        <v>5000</v>
      </c>
      <c r="X337" s="135">
        <f t="shared" si="116"/>
        <v>5000</v>
      </c>
      <c r="Y337" s="135">
        <f t="shared" si="116"/>
        <v>5000</v>
      </c>
    </row>
    <row r="338" spans="1:25" s="164" customFormat="1" ht="12.75">
      <c r="A338" s="175" t="s">
        <v>282</v>
      </c>
      <c r="B338" s="121">
        <v>1</v>
      </c>
      <c r="C338" s="121"/>
      <c r="D338" s="121"/>
      <c r="E338" s="121"/>
      <c r="F338" s="121"/>
      <c r="G338" s="121"/>
      <c r="H338" s="121"/>
      <c r="I338" s="121"/>
      <c r="J338" s="121">
        <v>321</v>
      </c>
      <c r="K338" s="131">
        <v>3811</v>
      </c>
      <c r="L338" s="178" t="s">
        <v>139</v>
      </c>
      <c r="M338" s="176"/>
      <c r="N338" s="135">
        <v>5000</v>
      </c>
      <c r="O338" s="36">
        <v>5000</v>
      </c>
      <c r="P338" s="135">
        <v>4000</v>
      </c>
      <c r="Q338" s="135">
        <v>5000</v>
      </c>
      <c r="R338" s="127">
        <v>0</v>
      </c>
      <c r="S338" s="135">
        <v>0</v>
      </c>
      <c r="T338" s="575">
        <v>5000</v>
      </c>
      <c r="U338" s="135">
        <f t="shared" si="112"/>
        <v>0</v>
      </c>
      <c r="V338" s="329">
        <v>5000</v>
      </c>
      <c r="W338" s="633">
        <v>5000</v>
      </c>
      <c r="X338" s="135">
        <v>5000</v>
      </c>
      <c r="Y338" s="135">
        <v>5000</v>
      </c>
    </row>
    <row r="339" spans="1:25" s="164" customFormat="1" ht="12.75">
      <c r="A339" s="175" t="s">
        <v>282</v>
      </c>
      <c r="B339" s="121">
        <v>1</v>
      </c>
      <c r="C339" s="121"/>
      <c r="D339" s="121"/>
      <c r="E339" s="121"/>
      <c r="F339" s="121"/>
      <c r="G339" s="121"/>
      <c r="H339" s="121"/>
      <c r="I339" s="121"/>
      <c r="J339" s="121">
        <v>220</v>
      </c>
      <c r="K339" s="126">
        <v>4</v>
      </c>
      <c r="L339" s="758" t="s">
        <v>1</v>
      </c>
      <c r="M339" s="746"/>
      <c r="N339" s="135">
        <f aca="true" t="shared" si="117" ref="N339:Y340">N340</f>
        <v>4500</v>
      </c>
      <c r="O339" s="36">
        <f t="shared" si="117"/>
        <v>4500</v>
      </c>
      <c r="P339" s="135">
        <v>0</v>
      </c>
      <c r="Q339" s="135">
        <f t="shared" si="117"/>
        <v>30000</v>
      </c>
      <c r="R339" s="127">
        <f t="shared" si="117"/>
        <v>0</v>
      </c>
      <c r="S339" s="135">
        <f t="shared" si="117"/>
        <v>40000</v>
      </c>
      <c r="T339" s="575">
        <f t="shared" si="117"/>
        <v>70000</v>
      </c>
      <c r="U339" s="135">
        <f t="shared" si="112"/>
        <v>-20000</v>
      </c>
      <c r="V339" s="329">
        <f t="shared" si="117"/>
        <v>0</v>
      </c>
      <c r="W339" s="633">
        <f>W340</f>
        <v>50000</v>
      </c>
      <c r="X339" s="135">
        <f t="shared" si="117"/>
        <v>5000</v>
      </c>
      <c r="Y339" s="135">
        <f t="shared" si="117"/>
        <v>5000</v>
      </c>
    </row>
    <row r="340" spans="1:25" s="164" customFormat="1" ht="12.75">
      <c r="A340" s="175" t="s">
        <v>282</v>
      </c>
      <c r="B340" s="121">
        <v>1</v>
      </c>
      <c r="C340" s="121"/>
      <c r="D340" s="121"/>
      <c r="E340" s="121"/>
      <c r="F340" s="121"/>
      <c r="G340" s="121"/>
      <c r="H340" s="121"/>
      <c r="I340" s="121"/>
      <c r="J340" s="121">
        <v>220</v>
      </c>
      <c r="K340" s="205">
        <v>42</v>
      </c>
      <c r="L340" s="755" t="s">
        <v>28</v>
      </c>
      <c r="M340" s="756"/>
      <c r="N340" s="135">
        <f t="shared" si="117"/>
        <v>4500</v>
      </c>
      <c r="O340" s="36">
        <f t="shared" si="117"/>
        <v>4500</v>
      </c>
      <c r="P340" s="135">
        <v>0</v>
      </c>
      <c r="Q340" s="135">
        <f t="shared" si="117"/>
        <v>30000</v>
      </c>
      <c r="R340" s="127">
        <f t="shared" si="117"/>
        <v>0</v>
      </c>
      <c r="S340" s="135">
        <f t="shared" si="117"/>
        <v>40000</v>
      </c>
      <c r="T340" s="575">
        <f t="shared" si="117"/>
        <v>70000</v>
      </c>
      <c r="U340" s="135">
        <f t="shared" si="112"/>
        <v>-20000</v>
      </c>
      <c r="V340" s="329">
        <f t="shared" si="117"/>
        <v>0</v>
      </c>
      <c r="W340" s="633">
        <f>W341</f>
        <v>50000</v>
      </c>
      <c r="X340" s="135">
        <f t="shared" si="117"/>
        <v>5000</v>
      </c>
      <c r="Y340" s="135">
        <f t="shared" si="117"/>
        <v>5000</v>
      </c>
    </row>
    <row r="341" spans="1:25" s="164" customFormat="1" ht="12.75">
      <c r="A341" s="175" t="s">
        <v>282</v>
      </c>
      <c r="B341" s="121">
        <v>1</v>
      </c>
      <c r="C341" s="121"/>
      <c r="D341" s="121"/>
      <c r="E341" s="121"/>
      <c r="F341" s="121"/>
      <c r="G341" s="121"/>
      <c r="H341" s="121"/>
      <c r="I341" s="121"/>
      <c r="J341" s="121">
        <v>220</v>
      </c>
      <c r="K341" s="172">
        <v>422</v>
      </c>
      <c r="L341" s="758" t="s">
        <v>14</v>
      </c>
      <c r="M341" s="759"/>
      <c r="N341" s="135">
        <f aca="true" t="shared" si="118" ref="N341:Y341">N342+N343</f>
        <v>4500</v>
      </c>
      <c r="O341" s="36">
        <f>O342+O343</f>
        <v>4500</v>
      </c>
      <c r="P341" s="135">
        <v>0</v>
      </c>
      <c r="Q341" s="135">
        <f t="shared" si="118"/>
        <v>30000</v>
      </c>
      <c r="R341" s="127">
        <f t="shared" si="118"/>
        <v>0</v>
      </c>
      <c r="S341" s="135">
        <f t="shared" si="118"/>
        <v>40000</v>
      </c>
      <c r="T341" s="575">
        <f t="shared" si="118"/>
        <v>70000</v>
      </c>
      <c r="U341" s="135">
        <f t="shared" si="112"/>
        <v>-20000</v>
      </c>
      <c r="V341" s="329">
        <f t="shared" si="118"/>
        <v>0</v>
      </c>
      <c r="W341" s="633">
        <f>W342+W343</f>
        <v>50000</v>
      </c>
      <c r="X341" s="135">
        <f t="shared" si="118"/>
        <v>5000</v>
      </c>
      <c r="Y341" s="135">
        <f t="shared" si="118"/>
        <v>5000</v>
      </c>
    </row>
    <row r="342" spans="1:25" s="164" customFormat="1" ht="12.75">
      <c r="A342" s="175" t="s">
        <v>282</v>
      </c>
      <c r="B342" s="121">
        <v>1</v>
      </c>
      <c r="C342" s="121"/>
      <c r="D342" s="121"/>
      <c r="E342" s="121"/>
      <c r="F342" s="121"/>
      <c r="G342" s="121"/>
      <c r="H342" s="121"/>
      <c r="I342" s="121"/>
      <c r="J342" s="121">
        <v>220</v>
      </c>
      <c r="K342" s="205">
        <v>4223</v>
      </c>
      <c r="L342" s="747" t="s">
        <v>586</v>
      </c>
      <c r="M342" s="748"/>
      <c r="N342" s="135">
        <v>4500</v>
      </c>
      <c r="O342" s="36">
        <v>4500</v>
      </c>
      <c r="P342" s="135">
        <v>0</v>
      </c>
      <c r="Q342" s="135">
        <v>5000</v>
      </c>
      <c r="R342" s="127">
        <v>0</v>
      </c>
      <c r="S342" s="135">
        <v>0</v>
      </c>
      <c r="T342" s="575">
        <v>5000</v>
      </c>
      <c r="U342" s="135">
        <f t="shared" si="112"/>
        <v>-5000</v>
      </c>
      <c r="V342" s="329">
        <v>0</v>
      </c>
      <c r="W342" s="633">
        <v>0</v>
      </c>
      <c r="X342" s="135">
        <v>5000</v>
      </c>
      <c r="Y342" s="135">
        <v>5000</v>
      </c>
    </row>
    <row r="343" spans="1:25" s="164" customFormat="1" ht="13.5" thickBot="1">
      <c r="A343" s="175" t="s">
        <v>282</v>
      </c>
      <c r="B343" s="121">
        <v>1</v>
      </c>
      <c r="C343" s="121"/>
      <c r="D343" s="121"/>
      <c r="E343" s="121"/>
      <c r="F343" s="121"/>
      <c r="G343" s="121"/>
      <c r="H343" s="121"/>
      <c r="I343" s="121"/>
      <c r="J343" s="121">
        <v>220</v>
      </c>
      <c r="K343" s="206">
        <v>4227</v>
      </c>
      <c r="L343" s="747" t="s">
        <v>587</v>
      </c>
      <c r="M343" s="748"/>
      <c r="N343" s="135">
        <v>0</v>
      </c>
      <c r="O343" s="135">
        <v>0</v>
      </c>
      <c r="P343" s="135">
        <v>0</v>
      </c>
      <c r="Q343" s="135">
        <v>25000</v>
      </c>
      <c r="R343" s="127">
        <v>0</v>
      </c>
      <c r="S343" s="135">
        <v>40000</v>
      </c>
      <c r="T343" s="575">
        <v>65000</v>
      </c>
      <c r="U343" s="135">
        <f t="shared" si="112"/>
        <v>-15000</v>
      </c>
      <c r="V343" s="329">
        <v>0</v>
      </c>
      <c r="W343" s="633">
        <v>50000</v>
      </c>
      <c r="X343" s="135">
        <v>0</v>
      </c>
      <c r="Y343" s="135">
        <v>0</v>
      </c>
    </row>
    <row r="344" spans="1:49" s="449" customFormat="1" ht="12">
      <c r="A344" s="444"/>
      <c r="B344" s="444"/>
      <c r="C344" s="444"/>
      <c r="D344" s="444"/>
      <c r="E344" s="444"/>
      <c r="F344" s="444"/>
      <c r="G344" s="444"/>
      <c r="H344" s="444"/>
      <c r="I344" s="444"/>
      <c r="J344" s="444"/>
      <c r="K344" s="472"/>
      <c r="L344" s="472" t="s">
        <v>122</v>
      </c>
      <c r="M344" s="472"/>
      <c r="N344" s="538">
        <f aca="true" t="shared" si="119" ref="N344:Y344">N329+N339</f>
        <v>19500</v>
      </c>
      <c r="O344" s="538">
        <f t="shared" si="119"/>
        <v>34800</v>
      </c>
      <c r="P344" s="538">
        <f t="shared" si="119"/>
        <v>24615</v>
      </c>
      <c r="Q344" s="538">
        <f t="shared" si="119"/>
        <v>65000</v>
      </c>
      <c r="R344" s="473">
        <f t="shared" si="119"/>
        <v>0</v>
      </c>
      <c r="S344" s="538">
        <f t="shared" si="119"/>
        <v>40000</v>
      </c>
      <c r="T344" s="604">
        <f t="shared" si="119"/>
        <v>105000</v>
      </c>
      <c r="U344" s="542">
        <f t="shared" si="112"/>
        <v>-35000</v>
      </c>
      <c r="V344" s="474">
        <f t="shared" si="119"/>
        <v>20000</v>
      </c>
      <c r="W344" s="561">
        <f>W329+W339</f>
        <v>70000</v>
      </c>
      <c r="X344" s="538">
        <f t="shared" si="119"/>
        <v>40000</v>
      </c>
      <c r="Y344" s="538">
        <f t="shared" si="119"/>
        <v>40000</v>
      </c>
      <c r="Z344" s="264"/>
      <c r="AA344" s="264"/>
      <c r="AB344" s="264"/>
      <c r="AC344" s="264"/>
      <c r="AD344" s="264"/>
      <c r="AE344" s="264"/>
      <c r="AF344" s="264"/>
      <c r="AG344" s="264"/>
      <c r="AH344" s="264"/>
      <c r="AI344" s="264"/>
      <c r="AJ344" s="264"/>
      <c r="AK344" s="264"/>
      <c r="AL344" s="264"/>
      <c r="AM344" s="264"/>
      <c r="AN344" s="264"/>
      <c r="AO344" s="264"/>
      <c r="AP344" s="264"/>
      <c r="AQ344" s="264"/>
      <c r="AR344" s="264"/>
      <c r="AS344" s="264"/>
      <c r="AT344" s="264"/>
      <c r="AU344" s="264"/>
      <c r="AV344" s="264"/>
      <c r="AW344" s="264"/>
    </row>
    <row r="345" spans="1:25" ht="12.75">
      <c r="A345" s="121"/>
      <c r="B345" s="121"/>
      <c r="C345" s="121"/>
      <c r="D345" s="121"/>
      <c r="E345" s="121"/>
      <c r="F345" s="121"/>
      <c r="G345" s="121"/>
      <c r="H345" s="121"/>
      <c r="I345" s="121"/>
      <c r="J345" s="121"/>
      <c r="K345" s="45"/>
      <c r="L345" s="45"/>
      <c r="M345" s="45"/>
      <c r="N345" s="540"/>
      <c r="O345" s="540"/>
      <c r="P345" s="540"/>
      <c r="Q345" s="540"/>
      <c r="R345" s="153"/>
      <c r="S345" s="540"/>
      <c r="T345" s="606"/>
      <c r="U345" s="540"/>
      <c r="V345" s="347"/>
      <c r="W345" s="644"/>
      <c r="X345" s="46"/>
      <c r="Y345" s="46"/>
    </row>
    <row r="346" spans="1:49" s="243" customFormat="1" ht="12">
      <c r="A346" s="444"/>
      <c r="B346" s="444"/>
      <c r="C346" s="444"/>
      <c r="D346" s="444"/>
      <c r="E346" s="444"/>
      <c r="F346" s="444"/>
      <c r="G346" s="444"/>
      <c r="H346" s="444"/>
      <c r="I346" s="444"/>
      <c r="J346" s="444"/>
      <c r="K346" s="437" t="s">
        <v>279</v>
      </c>
      <c r="L346" s="775" t="s">
        <v>278</v>
      </c>
      <c r="M346" s="775"/>
      <c r="N346" s="47"/>
      <c r="O346" s="47"/>
      <c r="P346" s="47"/>
      <c r="Q346" s="47"/>
      <c r="R346" s="488"/>
      <c r="S346" s="47"/>
      <c r="T346" s="613"/>
      <c r="U346" s="47"/>
      <c r="V346" s="489"/>
      <c r="W346" s="556"/>
      <c r="X346" s="47"/>
      <c r="Y346" s="47"/>
      <c r="Z346" s="264"/>
      <c r="AA346" s="264"/>
      <c r="AB346" s="264"/>
      <c r="AC346" s="264"/>
      <c r="AD346" s="264"/>
      <c r="AE346" s="264"/>
      <c r="AF346" s="264"/>
      <c r="AG346" s="264"/>
      <c r="AH346" s="264"/>
      <c r="AI346" s="264"/>
      <c r="AJ346" s="264"/>
      <c r="AK346" s="264"/>
      <c r="AL346" s="264"/>
      <c r="AM346" s="264"/>
      <c r="AN346" s="264"/>
      <c r="AO346" s="264"/>
      <c r="AP346" s="264"/>
      <c r="AQ346" s="264"/>
      <c r="AR346" s="264"/>
      <c r="AS346" s="264"/>
      <c r="AT346" s="264"/>
      <c r="AU346" s="264"/>
      <c r="AV346" s="264"/>
      <c r="AW346" s="264"/>
    </row>
    <row r="347" spans="1:49" s="243" customFormat="1" ht="12">
      <c r="A347" s="444" t="s">
        <v>280</v>
      </c>
      <c r="B347" s="444"/>
      <c r="C347" s="444"/>
      <c r="D347" s="444"/>
      <c r="E347" s="444"/>
      <c r="F347" s="444"/>
      <c r="G347" s="444"/>
      <c r="H347" s="444"/>
      <c r="I347" s="444"/>
      <c r="J347" s="444">
        <v>451</v>
      </c>
      <c r="K347" s="471" t="s">
        <v>62</v>
      </c>
      <c r="L347" s="442" t="s">
        <v>61</v>
      </c>
      <c r="M347" s="471"/>
      <c r="N347" s="523"/>
      <c r="O347" s="523"/>
      <c r="P347" s="523"/>
      <c r="Q347" s="523"/>
      <c r="R347" s="447"/>
      <c r="S347" s="523"/>
      <c r="T347" s="585"/>
      <c r="U347" s="523"/>
      <c r="V347" s="448"/>
      <c r="W347" s="559"/>
      <c r="X347" s="523"/>
      <c r="Y347" s="523"/>
      <c r="Z347" s="264"/>
      <c r="AA347" s="264"/>
      <c r="AB347" s="264"/>
      <c r="AC347" s="264"/>
      <c r="AD347" s="264"/>
      <c r="AE347" s="264"/>
      <c r="AF347" s="264"/>
      <c r="AG347" s="264"/>
      <c r="AH347" s="264"/>
      <c r="AI347" s="264"/>
      <c r="AJ347" s="264"/>
      <c r="AK347" s="264"/>
      <c r="AL347" s="264"/>
      <c r="AM347" s="264"/>
      <c r="AN347" s="264"/>
      <c r="AO347" s="264"/>
      <c r="AP347" s="264"/>
      <c r="AQ347" s="264"/>
      <c r="AR347" s="264"/>
      <c r="AS347" s="264"/>
      <c r="AT347" s="264"/>
      <c r="AU347" s="264"/>
      <c r="AV347" s="264"/>
      <c r="AW347" s="264"/>
    </row>
    <row r="348" spans="1:25" s="164" customFormat="1" ht="12.75">
      <c r="A348" s="175" t="s">
        <v>283</v>
      </c>
      <c r="B348" s="121">
        <v>1</v>
      </c>
      <c r="C348" s="121"/>
      <c r="D348" s="121"/>
      <c r="E348" s="121">
        <v>4</v>
      </c>
      <c r="F348" s="121"/>
      <c r="G348" s="121"/>
      <c r="H348" s="121"/>
      <c r="I348" s="121"/>
      <c r="J348" s="121">
        <v>451</v>
      </c>
      <c r="K348" s="126">
        <v>3</v>
      </c>
      <c r="L348" s="126" t="s">
        <v>0</v>
      </c>
      <c r="M348" s="126"/>
      <c r="N348" s="135">
        <f aca="true" t="shared" si="120" ref="N348:Y349">N349</f>
        <v>550000</v>
      </c>
      <c r="O348" s="135">
        <f t="shared" si="120"/>
        <v>952000</v>
      </c>
      <c r="P348" s="135">
        <f t="shared" si="120"/>
        <v>928750</v>
      </c>
      <c r="Q348" s="135">
        <f t="shared" si="120"/>
        <v>670000</v>
      </c>
      <c r="R348" s="127">
        <f t="shared" si="120"/>
        <v>0</v>
      </c>
      <c r="S348" s="135">
        <f t="shared" si="120"/>
        <v>100000</v>
      </c>
      <c r="T348" s="575">
        <f t="shared" si="120"/>
        <v>770000</v>
      </c>
      <c r="U348" s="135">
        <f aca="true" t="shared" si="121" ref="U348:U358">W348-T348</f>
        <v>140000</v>
      </c>
      <c r="V348" s="329">
        <f t="shared" si="120"/>
        <v>850000</v>
      </c>
      <c r="W348" s="633">
        <f t="shared" si="120"/>
        <v>910000</v>
      </c>
      <c r="X348" s="135">
        <f t="shared" si="120"/>
        <v>230000</v>
      </c>
      <c r="Y348" s="135">
        <f t="shared" si="120"/>
        <v>230000</v>
      </c>
    </row>
    <row r="349" spans="1:25" s="164" customFormat="1" ht="12.75">
      <c r="A349" s="175" t="s">
        <v>283</v>
      </c>
      <c r="B349" s="121">
        <v>1</v>
      </c>
      <c r="C349" s="121"/>
      <c r="D349" s="121"/>
      <c r="E349" s="121">
        <v>4</v>
      </c>
      <c r="F349" s="121"/>
      <c r="G349" s="121"/>
      <c r="H349" s="121"/>
      <c r="I349" s="121"/>
      <c r="J349" s="121">
        <v>451</v>
      </c>
      <c r="K349" s="205">
        <v>32</v>
      </c>
      <c r="L349" s="186" t="s">
        <v>5</v>
      </c>
      <c r="M349" s="187"/>
      <c r="N349" s="135">
        <f t="shared" si="120"/>
        <v>550000</v>
      </c>
      <c r="O349" s="135">
        <f t="shared" si="120"/>
        <v>952000</v>
      </c>
      <c r="P349" s="135">
        <f t="shared" si="120"/>
        <v>928750</v>
      </c>
      <c r="Q349" s="135">
        <f t="shared" si="120"/>
        <v>670000</v>
      </c>
      <c r="R349" s="127">
        <f t="shared" si="120"/>
        <v>0</v>
      </c>
      <c r="S349" s="135">
        <f t="shared" si="120"/>
        <v>100000</v>
      </c>
      <c r="T349" s="575">
        <f t="shared" si="120"/>
        <v>770000</v>
      </c>
      <c r="U349" s="135">
        <f t="shared" si="121"/>
        <v>140000</v>
      </c>
      <c r="V349" s="329">
        <f t="shared" si="120"/>
        <v>850000</v>
      </c>
      <c r="W349" s="633">
        <f t="shared" si="120"/>
        <v>910000</v>
      </c>
      <c r="X349" s="135">
        <f t="shared" si="120"/>
        <v>230000</v>
      </c>
      <c r="Y349" s="135">
        <f t="shared" si="120"/>
        <v>230000</v>
      </c>
    </row>
    <row r="350" spans="1:25" s="164" customFormat="1" ht="12.75">
      <c r="A350" s="175" t="s">
        <v>283</v>
      </c>
      <c r="B350" s="121">
        <v>1</v>
      </c>
      <c r="C350" s="121"/>
      <c r="D350" s="121"/>
      <c r="E350" s="121">
        <v>4</v>
      </c>
      <c r="F350" s="121"/>
      <c r="G350" s="121"/>
      <c r="H350" s="121"/>
      <c r="I350" s="121"/>
      <c r="J350" s="121">
        <v>451</v>
      </c>
      <c r="K350" s="172">
        <v>323</v>
      </c>
      <c r="L350" s="202" t="s">
        <v>7</v>
      </c>
      <c r="M350" s="203"/>
      <c r="N350" s="135">
        <f>N351+N352+N353+N354+N356+N357</f>
        <v>550000</v>
      </c>
      <c r="O350" s="135">
        <f>O351+O352+O353+O354+O355+O356+O357</f>
        <v>952000</v>
      </c>
      <c r="P350" s="135">
        <f>P351+P352+P353+P354+P355+P356+P357</f>
        <v>928750</v>
      </c>
      <c r="Q350" s="135">
        <f aca="true" t="shared" si="122" ref="Q350:Y350">SUM(Q351:Q357)</f>
        <v>670000</v>
      </c>
      <c r="R350" s="127">
        <f t="shared" si="122"/>
        <v>0</v>
      </c>
      <c r="S350" s="135">
        <f t="shared" si="122"/>
        <v>100000</v>
      </c>
      <c r="T350" s="575">
        <f t="shared" si="122"/>
        <v>770000</v>
      </c>
      <c r="U350" s="135">
        <f t="shared" si="121"/>
        <v>140000</v>
      </c>
      <c r="V350" s="329">
        <f t="shared" si="122"/>
        <v>850000</v>
      </c>
      <c r="W350" s="633">
        <f>W351+W352+W353+W354+W356+W357</f>
        <v>910000</v>
      </c>
      <c r="X350" s="135">
        <f t="shared" si="122"/>
        <v>230000</v>
      </c>
      <c r="Y350" s="135">
        <f t="shared" si="122"/>
        <v>230000</v>
      </c>
    </row>
    <row r="351" spans="1:25" s="164" customFormat="1" ht="12.75" customHeight="1">
      <c r="A351" s="175" t="s">
        <v>283</v>
      </c>
      <c r="B351" s="121">
        <v>1</v>
      </c>
      <c r="C351" s="121"/>
      <c r="D351" s="121"/>
      <c r="E351" s="121"/>
      <c r="F351" s="121"/>
      <c r="G351" s="121"/>
      <c r="H351" s="121"/>
      <c r="I351" s="121"/>
      <c r="J351" s="121">
        <v>451</v>
      </c>
      <c r="K351" s="205">
        <v>3232</v>
      </c>
      <c r="L351" s="762" t="s">
        <v>507</v>
      </c>
      <c r="M351" s="821"/>
      <c r="N351" s="135">
        <v>0</v>
      </c>
      <c r="O351" s="135">
        <v>0</v>
      </c>
      <c r="P351" s="135">
        <v>0</v>
      </c>
      <c r="Q351" s="135">
        <v>0</v>
      </c>
      <c r="R351" s="127">
        <v>120000</v>
      </c>
      <c r="S351" s="135">
        <v>250000</v>
      </c>
      <c r="T351" s="575">
        <v>250000</v>
      </c>
      <c r="U351" s="135">
        <f t="shared" si="121"/>
        <v>100000</v>
      </c>
      <c r="V351" s="329">
        <v>350000</v>
      </c>
      <c r="W351" s="633">
        <v>350000</v>
      </c>
      <c r="X351" s="135">
        <v>0</v>
      </c>
      <c r="Y351" s="135">
        <v>0</v>
      </c>
    </row>
    <row r="352" spans="1:25" s="164" customFormat="1" ht="12.75">
      <c r="A352" s="175" t="s">
        <v>283</v>
      </c>
      <c r="B352" s="121">
        <v>1</v>
      </c>
      <c r="C352" s="121"/>
      <c r="D352" s="121"/>
      <c r="E352" s="121"/>
      <c r="F352" s="121"/>
      <c r="G352" s="121"/>
      <c r="H352" s="121"/>
      <c r="I352" s="121"/>
      <c r="J352" s="121">
        <v>451</v>
      </c>
      <c r="K352" s="131">
        <v>3232</v>
      </c>
      <c r="L352" s="205" t="s">
        <v>166</v>
      </c>
      <c r="M352" s="131"/>
      <c r="N352" s="129">
        <v>30000</v>
      </c>
      <c r="O352" s="129">
        <v>10000</v>
      </c>
      <c r="P352" s="129">
        <v>0</v>
      </c>
      <c r="Q352" s="129">
        <v>30000</v>
      </c>
      <c r="R352" s="130">
        <v>0</v>
      </c>
      <c r="S352" s="129">
        <v>0</v>
      </c>
      <c r="T352" s="590">
        <v>30000</v>
      </c>
      <c r="U352" s="135">
        <f t="shared" si="121"/>
        <v>-30000</v>
      </c>
      <c r="V352" s="339">
        <v>0</v>
      </c>
      <c r="W352" s="649">
        <v>0</v>
      </c>
      <c r="X352" s="129">
        <v>30000</v>
      </c>
      <c r="Y352" s="129">
        <v>30000</v>
      </c>
    </row>
    <row r="353" spans="1:25" s="164" customFormat="1" ht="36" customHeight="1">
      <c r="A353" s="175" t="s">
        <v>283</v>
      </c>
      <c r="B353" s="121">
        <v>1</v>
      </c>
      <c r="C353" s="121"/>
      <c r="D353" s="121"/>
      <c r="E353" s="121">
        <v>4</v>
      </c>
      <c r="F353" s="121"/>
      <c r="G353" s="121"/>
      <c r="H353" s="121"/>
      <c r="I353" s="121"/>
      <c r="J353" s="121">
        <v>451</v>
      </c>
      <c r="K353" s="131">
        <v>3232</v>
      </c>
      <c r="L353" s="762" t="s">
        <v>676</v>
      </c>
      <c r="M353" s="763"/>
      <c r="N353" s="129">
        <v>400000</v>
      </c>
      <c r="O353" s="129">
        <v>662000</v>
      </c>
      <c r="P353" s="129">
        <v>679888</v>
      </c>
      <c r="Q353" s="129">
        <v>150000</v>
      </c>
      <c r="R353" s="130">
        <v>-150000</v>
      </c>
      <c r="S353" s="129">
        <v>-150000</v>
      </c>
      <c r="T353" s="590">
        <v>0</v>
      </c>
      <c r="U353" s="135">
        <f t="shared" si="121"/>
        <v>100000</v>
      </c>
      <c r="V353" s="339">
        <v>100000</v>
      </c>
      <c r="W353" s="649">
        <v>100000</v>
      </c>
      <c r="X353" s="129">
        <v>150000</v>
      </c>
      <c r="Y353" s="129">
        <v>150000</v>
      </c>
    </row>
    <row r="354" spans="1:25" s="164" customFormat="1" ht="42" customHeight="1">
      <c r="A354" s="175" t="s">
        <v>283</v>
      </c>
      <c r="B354" s="121">
        <v>1</v>
      </c>
      <c r="C354" s="121"/>
      <c r="D354" s="121"/>
      <c r="E354" s="121"/>
      <c r="F354" s="121"/>
      <c r="G354" s="121"/>
      <c r="H354" s="121"/>
      <c r="I354" s="121"/>
      <c r="J354" s="121">
        <v>451</v>
      </c>
      <c r="K354" s="131">
        <v>3232</v>
      </c>
      <c r="L354" s="762" t="s">
        <v>665</v>
      </c>
      <c r="M354" s="763"/>
      <c r="N354" s="129">
        <v>0</v>
      </c>
      <c r="O354" s="129">
        <v>0</v>
      </c>
      <c r="P354" s="129">
        <v>0</v>
      </c>
      <c r="Q354" s="129">
        <v>40000</v>
      </c>
      <c r="R354" s="130">
        <v>0</v>
      </c>
      <c r="S354" s="129">
        <v>0</v>
      </c>
      <c r="T354" s="590">
        <v>40000</v>
      </c>
      <c r="U354" s="135">
        <f t="shared" si="121"/>
        <v>20000</v>
      </c>
      <c r="V354" s="339">
        <v>0</v>
      </c>
      <c r="W354" s="649">
        <v>60000</v>
      </c>
      <c r="X354" s="129">
        <v>0</v>
      </c>
      <c r="Y354" s="129">
        <v>0</v>
      </c>
    </row>
    <row r="355" spans="1:25" s="164" customFormat="1" ht="31.5" customHeight="1">
      <c r="A355" s="175"/>
      <c r="B355" s="121"/>
      <c r="C355" s="121"/>
      <c r="D355" s="121"/>
      <c r="E355" s="121"/>
      <c r="F355" s="121"/>
      <c r="G355" s="121"/>
      <c r="H355" s="121"/>
      <c r="I355" s="121"/>
      <c r="J355" s="121"/>
      <c r="K355" s="131">
        <v>3232</v>
      </c>
      <c r="L355" s="760" t="s">
        <v>682</v>
      </c>
      <c r="M355" s="761"/>
      <c r="N355" s="129">
        <v>0</v>
      </c>
      <c r="O355" s="129">
        <v>265000</v>
      </c>
      <c r="P355" s="129">
        <v>248862</v>
      </c>
      <c r="Q355" s="129">
        <v>0</v>
      </c>
      <c r="R355" s="130"/>
      <c r="S355" s="129">
        <v>0</v>
      </c>
      <c r="T355" s="590">
        <v>0</v>
      </c>
      <c r="U355" s="135">
        <v>0</v>
      </c>
      <c r="V355" s="339"/>
      <c r="W355" s="649">
        <v>0</v>
      </c>
      <c r="X355" s="129">
        <v>0</v>
      </c>
      <c r="Y355" s="129">
        <v>0</v>
      </c>
    </row>
    <row r="356" spans="1:25" s="164" customFormat="1" ht="49.5" customHeight="1">
      <c r="A356" s="175" t="s">
        <v>283</v>
      </c>
      <c r="B356" s="121">
        <v>1</v>
      </c>
      <c r="C356" s="121"/>
      <c r="D356" s="121"/>
      <c r="E356" s="121">
        <v>4</v>
      </c>
      <c r="F356" s="121"/>
      <c r="G356" s="121"/>
      <c r="H356" s="121"/>
      <c r="I356" s="121"/>
      <c r="J356" s="121">
        <v>451</v>
      </c>
      <c r="K356" s="131">
        <v>3232</v>
      </c>
      <c r="L356" s="788" t="s">
        <v>675</v>
      </c>
      <c r="M356" s="789"/>
      <c r="N356" s="129">
        <v>0</v>
      </c>
      <c r="O356" s="129">
        <v>15000</v>
      </c>
      <c r="P356" s="129">
        <v>0</v>
      </c>
      <c r="Q356" s="129">
        <v>300000</v>
      </c>
      <c r="R356" s="130">
        <v>180000</v>
      </c>
      <c r="S356" s="129">
        <v>150000</v>
      </c>
      <c r="T356" s="590">
        <v>450000</v>
      </c>
      <c r="U356" s="135">
        <f t="shared" si="121"/>
        <v>-50000</v>
      </c>
      <c r="V356" s="339">
        <v>400000</v>
      </c>
      <c r="W356" s="649">
        <v>400000</v>
      </c>
      <c r="X356" s="129">
        <v>0</v>
      </c>
      <c r="Y356" s="129"/>
    </row>
    <row r="357" spans="1:25" s="164" customFormat="1" ht="13.5" thickBot="1">
      <c r="A357" s="175" t="s">
        <v>283</v>
      </c>
      <c r="B357" s="121">
        <v>1</v>
      </c>
      <c r="C357" s="121"/>
      <c r="D357" s="121"/>
      <c r="E357" s="121">
        <v>4</v>
      </c>
      <c r="F357" s="121"/>
      <c r="G357" s="121"/>
      <c r="H357" s="121"/>
      <c r="I357" s="121"/>
      <c r="J357" s="121">
        <v>451</v>
      </c>
      <c r="K357" s="131">
        <v>3232</v>
      </c>
      <c r="L357" s="749" t="s">
        <v>674</v>
      </c>
      <c r="M357" s="750"/>
      <c r="N357" s="129">
        <v>120000</v>
      </c>
      <c r="O357" s="129">
        <v>0</v>
      </c>
      <c r="P357" s="129">
        <v>0</v>
      </c>
      <c r="Q357" s="129">
        <v>150000</v>
      </c>
      <c r="R357" s="130">
        <v>-150000</v>
      </c>
      <c r="S357" s="129">
        <v>-150000</v>
      </c>
      <c r="T357" s="590">
        <v>0</v>
      </c>
      <c r="U357" s="135">
        <f t="shared" si="121"/>
        <v>0</v>
      </c>
      <c r="V357" s="339">
        <v>0</v>
      </c>
      <c r="W357" s="649">
        <v>0</v>
      </c>
      <c r="X357" s="129">
        <v>50000</v>
      </c>
      <c r="Y357" s="129">
        <v>50000</v>
      </c>
    </row>
    <row r="358" spans="1:49" s="449" customFormat="1" ht="12">
      <c r="A358" s="444"/>
      <c r="B358" s="444"/>
      <c r="C358" s="444"/>
      <c r="D358" s="444"/>
      <c r="E358" s="444"/>
      <c r="F358" s="444"/>
      <c r="G358" s="444"/>
      <c r="H358" s="444"/>
      <c r="I358" s="444"/>
      <c r="J358" s="444"/>
      <c r="K358" s="472"/>
      <c r="L358" s="472" t="s">
        <v>122</v>
      </c>
      <c r="M358" s="472"/>
      <c r="N358" s="538">
        <f aca="true" t="shared" si="123" ref="N358:Y358">N348</f>
        <v>550000</v>
      </c>
      <c r="O358" s="538">
        <f t="shared" si="123"/>
        <v>952000</v>
      </c>
      <c r="P358" s="538">
        <f t="shared" si="123"/>
        <v>928750</v>
      </c>
      <c r="Q358" s="538">
        <f t="shared" si="123"/>
        <v>670000</v>
      </c>
      <c r="R358" s="473">
        <f t="shared" si="123"/>
        <v>0</v>
      </c>
      <c r="S358" s="538">
        <f t="shared" si="123"/>
        <v>100000</v>
      </c>
      <c r="T358" s="604">
        <f t="shared" si="123"/>
        <v>770000</v>
      </c>
      <c r="U358" s="542">
        <f t="shared" si="121"/>
        <v>140000</v>
      </c>
      <c r="V358" s="474">
        <f t="shared" si="123"/>
        <v>850000</v>
      </c>
      <c r="W358" s="561">
        <f>W348</f>
        <v>910000</v>
      </c>
      <c r="X358" s="538">
        <f t="shared" si="123"/>
        <v>230000</v>
      </c>
      <c r="Y358" s="538">
        <f t="shared" si="123"/>
        <v>230000</v>
      </c>
      <c r="Z358" s="264"/>
      <c r="AA358" s="264"/>
      <c r="AB358" s="264"/>
      <c r="AC358" s="264"/>
      <c r="AD358" s="264"/>
      <c r="AE358" s="264"/>
      <c r="AF358" s="264"/>
      <c r="AG358" s="264"/>
      <c r="AH358" s="264"/>
      <c r="AI358" s="264"/>
      <c r="AJ358" s="264"/>
      <c r="AK358" s="264"/>
      <c r="AL358" s="264"/>
      <c r="AM358" s="264"/>
      <c r="AN358" s="264"/>
      <c r="AO358" s="264"/>
      <c r="AP358" s="264"/>
      <c r="AQ358" s="264"/>
      <c r="AR358" s="264"/>
      <c r="AS358" s="264"/>
      <c r="AT358" s="264"/>
      <c r="AU358" s="264"/>
      <c r="AV358" s="264"/>
      <c r="AW358" s="264"/>
    </row>
    <row r="359" spans="1:25" ht="12.75">
      <c r="A359" s="121"/>
      <c r="B359" s="121"/>
      <c r="C359" s="121"/>
      <c r="D359" s="121"/>
      <c r="E359" s="121"/>
      <c r="F359" s="121"/>
      <c r="G359" s="121"/>
      <c r="H359" s="121"/>
      <c r="I359" s="121"/>
      <c r="J359" s="121"/>
      <c r="K359" s="19"/>
      <c r="L359" s="19"/>
      <c r="M359" s="19"/>
      <c r="N359" s="27"/>
      <c r="O359" s="27"/>
      <c r="P359" s="27"/>
      <c r="Q359" s="27"/>
      <c r="R359" s="146"/>
      <c r="S359" s="27"/>
      <c r="T359" s="580"/>
      <c r="U359" s="27"/>
      <c r="V359" s="333"/>
      <c r="W359" s="644"/>
      <c r="X359" s="27"/>
      <c r="Y359" s="27"/>
    </row>
    <row r="360" spans="1:49" s="66" customFormat="1" ht="12.75">
      <c r="A360" s="286"/>
      <c r="B360" s="286"/>
      <c r="C360" s="286"/>
      <c r="D360" s="286"/>
      <c r="E360" s="286"/>
      <c r="F360" s="286"/>
      <c r="G360" s="286"/>
      <c r="H360" s="286"/>
      <c r="I360" s="286"/>
      <c r="J360" s="286"/>
      <c r="K360" s="456" t="s">
        <v>25</v>
      </c>
      <c r="L360" s="466" t="s">
        <v>281</v>
      </c>
      <c r="M360" s="456"/>
      <c r="N360" s="528"/>
      <c r="O360" s="528"/>
      <c r="P360" s="528"/>
      <c r="Q360" s="528"/>
      <c r="R360" s="397"/>
      <c r="S360" s="528"/>
      <c r="T360" s="591"/>
      <c r="U360" s="528"/>
      <c r="V360" s="398"/>
      <c r="W360" s="557"/>
      <c r="X360" s="528"/>
      <c r="Y360" s="528"/>
      <c r="Z360" s="254"/>
      <c r="AA360" s="254"/>
      <c r="AB360" s="254"/>
      <c r="AC360" s="254"/>
      <c r="AD360" s="254"/>
      <c r="AE360" s="254"/>
      <c r="AF360" s="254"/>
      <c r="AG360" s="254"/>
      <c r="AH360" s="254"/>
      <c r="AI360" s="254"/>
      <c r="AJ360" s="254"/>
      <c r="AK360" s="254"/>
      <c r="AL360" s="254"/>
      <c r="AM360" s="254"/>
      <c r="AN360" s="254"/>
      <c r="AO360" s="254"/>
      <c r="AP360" s="254"/>
      <c r="AQ360" s="254"/>
      <c r="AR360" s="254"/>
      <c r="AS360" s="254"/>
      <c r="AT360" s="254"/>
      <c r="AU360" s="254"/>
      <c r="AV360" s="254"/>
      <c r="AW360" s="254"/>
    </row>
    <row r="361" spans="1:25" s="164" customFormat="1" ht="12.75">
      <c r="A361" s="175" t="s">
        <v>284</v>
      </c>
      <c r="B361" s="121">
        <v>1</v>
      </c>
      <c r="C361" s="121"/>
      <c r="D361" s="121"/>
      <c r="E361" s="121">
        <v>4</v>
      </c>
      <c r="F361" s="121"/>
      <c r="G361" s="121"/>
      <c r="H361" s="121"/>
      <c r="I361" s="121"/>
      <c r="J361" s="121">
        <v>560</v>
      </c>
      <c r="K361" s="126">
        <v>3</v>
      </c>
      <c r="L361" s="126" t="s">
        <v>0</v>
      </c>
      <c r="M361" s="126"/>
      <c r="N361" s="135">
        <f aca="true" t="shared" si="124" ref="N361:Y361">N362</f>
        <v>492000</v>
      </c>
      <c r="O361" s="135">
        <f t="shared" si="124"/>
        <v>627000</v>
      </c>
      <c r="P361" s="135">
        <f t="shared" si="124"/>
        <v>603037</v>
      </c>
      <c r="Q361" s="135">
        <f t="shared" si="124"/>
        <v>675000</v>
      </c>
      <c r="R361" s="127">
        <f t="shared" si="124"/>
        <v>-115000</v>
      </c>
      <c r="S361" s="135">
        <f t="shared" si="124"/>
        <v>-104000</v>
      </c>
      <c r="T361" s="575">
        <f t="shared" si="124"/>
        <v>571000</v>
      </c>
      <c r="U361" s="129">
        <f aca="true" t="shared" si="125" ref="U361:U375">W361-T361</f>
        <v>219000</v>
      </c>
      <c r="V361" s="329">
        <f t="shared" si="124"/>
        <v>679580</v>
      </c>
      <c r="W361" s="633">
        <f t="shared" si="124"/>
        <v>790000</v>
      </c>
      <c r="X361" s="135">
        <f t="shared" si="124"/>
        <v>630000</v>
      </c>
      <c r="Y361" s="135">
        <f t="shared" si="124"/>
        <v>590000</v>
      </c>
    </row>
    <row r="362" spans="1:25" s="164" customFormat="1" ht="12.75">
      <c r="A362" s="175" t="s">
        <v>284</v>
      </c>
      <c r="B362" s="121">
        <v>1</v>
      </c>
      <c r="C362" s="121"/>
      <c r="D362" s="121"/>
      <c r="E362" s="121">
        <v>4</v>
      </c>
      <c r="F362" s="121"/>
      <c r="G362" s="121"/>
      <c r="H362" s="121"/>
      <c r="I362" s="121"/>
      <c r="J362" s="121">
        <v>560</v>
      </c>
      <c r="K362" s="205">
        <v>32</v>
      </c>
      <c r="L362" s="186" t="s">
        <v>5</v>
      </c>
      <c r="M362" s="187"/>
      <c r="N362" s="135">
        <f aca="true" t="shared" si="126" ref="N362:Y362">N365+N363</f>
        <v>492000</v>
      </c>
      <c r="O362" s="135">
        <f>O365+O363</f>
        <v>627000</v>
      </c>
      <c r="P362" s="135">
        <f>P365+P363</f>
        <v>603037</v>
      </c>
      <c r="Q362" s="135">
        <f t="shared" si="126"/>
        <v>675000</v>
      </c>
      <c r="R362" s="127">
        <f t="shared" si="126"/>
        <v>-115000</v>
      </c>
      <c r="S362" s="135">
        <f t="shared" si="126"/>
        <v>-104000</v>
      </c>
      <c r="T362" s="575">
        <f t="shared" si="126"/>
        <v>571000</v>
      </c>
      <c r="U362" s="129">
        <f t="shared" si="125"/>
        <v>219000</v>
      </c>
      <c r="V362" s="329">
        <f t="shared" si="126"/>
        <v>679580</v>
      </c>
      <c r="W362" s="633">
        <f>W363+W365</f>
        <v>790000</v>
      </c>
      <c r="X362" s="135">
        <f t="shared" si="126"/>
        <v>630000</v>
      </c>
      <c r="Y362" s="135">
        <f t="shared" si="126"/>
        <v>590000</v>
      </c>
    </row>
    <row r="363" spans="1:25" s="164" customFormat="1" ht="12.75">
      <c r="A363" s="175" t="s">
        <v>284</v>
      </c>
      <c r="B363" s="121">
        <v>1</v>
      </c>
      <c r="C363" s="121"/>
      <c r="D363" s="121"/>
      <c r="E363" s="121">
        <v>4</v>
      </c>
      <c r="F363" s="121"/>
      <c r="G363" s="121"/>
      <c r="H363" s="121"/>
      <c r="I363" s="121"/>
      <c r="J363" s="121">
        <v>560</v>
      </c>
      <c r="K363" s="205">
        <v>322</v>
      </c>
      <c r="L363" s="216" t="s">
        <v>26</v>
      </c>
      <c r="M363" s="217"/>
      <c r="N363" s="135">
        <f>N364</f>
        <v>10000</v>
      </c>
      <c r="O363" s="135">
        <f>O364</f>
        <v>0</v>
      </c>
      <c r="P363" s="135">
        <v>0</v>
      </c>
      <c r="Q363" s="135">
        <v>50000</v>
      </c>
      <c r="R363" s="127">
        <f>R364</f>
        <v>-50000</v>
      </c>
      <c r="S363" s="135">
        <v>-50000</v>
      </c>
      <c r="T363" s="575">
        <v>0</v>
      </c>
      <c r="U363" s="129">
        <f t="shared" si="125"/>
        <v>0</v>
      </c>
      <c r="V363" s="329">
        <v>0</v>
      </c>
      <c r="W363" s="633">
        <f>W364</f>
        <v>0</v>
      </c>
      <c r="X363" s="135">
        <f>X364</f>
        <v>30000</v>
      </c>
      <c r="Y363" s="135">
        <f>Y364</f>
        <v>30000</v>
      </c>
    </row>
    <row r="364" spans="1:25" s="164" customFormat="1" ht="12.75">
      <c r="A364" s="175" t="s">
        <v>284</v>
      </c>
      <c r="B364" s="121">
        <v>1</v>
      </c>
      <c r="C364" s="121"/>
      <c r="D364" s="121"/>
      <c r="E364" s="121">
        <v>4</v>
      </c>
      <c r="F364" s="121"/>
      <c r="G364" s="121"/>
      <c r="H364" s="121"/>
      <c r="I364" s="121"/>
      <c r="J364" s="121">
        <v>560</v>
      </c>
      <c r="K364" s="205">
        <v>3225</v>
      </c>
      <c r="L364" s="186" t="s">
        <v>497</v>
      </c>
      <c r="M364" s="187"/>
      <c r="N364" s="135">
        <v>10000</v>
      </c>
      <c r="O364" s="135">
        <v>0</v>
      </c>
      <c r="P364" s="135">
        <v>0</v>
      </c>
      <c r="Q364" s="135">
        <v>50000</v>
      </c>
      <c r="R364" s="127">
        <v>-50000</v>
      </c>
      <c r="S364" s="135">
        <v>-50000</v>
      </c>
      <c r="T364" s="575">
        <v>0</v>
      </c>
      <c r="U364" s="129">
        <f t="shared" si="125"/>
        <v>0</v>
      </c>
      <c r="V364" s="329">
        <v>0</v>
      </c>
      <c r="W364" s="633">
        <v>0</v>
      </c>
      <c r="X364" s="135">
        <v>30000</v>
      </c>
      <c r="Y364" s="135">
        <v>30000</v>
      </c>
    </row>
    <row r="365" spans="1:25" s="164" customFormat="1" ht="12.75">
      <c r="A365" s="175" t="s">
        <v>284</v>
      </c>
      <c r="B365" s="121">
        <v>1</v>
      </c>
      <c r="C365" s="121"/>
      <c r="D365" s="121"/>
      <c r="E365" s="121">
        <v>4</v>
      </c>
      <c r="F365" s="121"/>
      <c r="G365" s="121"/>
      <c r="H365" s="121"/>
      <c r="I365" s="121"/>
      <c r="J365" s="121">
        <v>560</v>
      </c>
      <c r="K365" s="172">
        <v>323</v>
      </c>
      <c r="L365" s="202" t="s">
        <v>7</v>
      </c>
      <c r="M365" s="203"/>
      <c r="N365" s="135">
        <f aca="true" t="shared" si="127" ref="N365:Y365">SUM(N366:N371)</f>
        <v>482000</v>
      </c>
      <c r="O365" s="135">
        <f t="shared" si="127"/>
        <v>627000</v>
      </c>
      <c r="P365" s="135">
        <f t="shared" si="127"/>
        <v>603037</v>
      </c>
      <c r="Q365" s="135">
        <f t="shared" si="127"/>
        <v>625000</v>
      </c>
      <c r="R365" s="127">
        <f t="shared" si="127"/>
        <v>-65000</v>
      </c>
      <c r="S365" s="135">
        <f t="shared" si="127"/>
        <v>-54000</v>
      </c>
      <c r="T365" s="575">
        <f t="shared" si="127"/>
        <v>571000</v>
      </c>
      <c r="U365" s="129">
        <f t="shared" si="125"/>
        <v>219000</v>
      </c>
      <c r="V365" s="329">
        <f t="shared" si="127"/>
        <v>679580</v>
      </c>
      <c r="W365" s="633">
        <f>SUM(W366:W371)</f>
        <v>790000</v>
      </c>
      <c r="X365" s="135">
        <f t="shared" si="127"/>
        <v>600000</v>
      </c>
      <c r="Y365" s="135">
        <f t="shared" si="127"/>
        <v>560000</v>
      </c>
    </row>
    <row r="366" spans="1:25" s="164" customFormat="1" ht="12.75">
      <c r="A366" s="175" t="s">
        <v>284</v>
      </c>
      <c r="B366" s="121">
        <v>1</v>
      </c>
      <c r="C366" s="121"/>
      <c r="D366" s="121"/>
      <c r="E366" s="121">
        <v>4</v>
      </c>
      <c r="F366" s="121"/>
      <c r="G366" s="121"/>
      <c r="H366" s="121"/>
      <c r="I366" s="121"/>
      <c r="J366" s="121">
        <v>560</v>
      </c>
      <c r="K366" s="205">
        <v>3232</v>
      </c>
      <c r="L366" s="205" t="s">
        <v>617</v>
      </c>
      <c r="M366" s="205"/>
      <c r="N366" s="135">
        <v>22000</v>
      </c>
      <c r="O366" s="135">
        <v>10000</v>
      </c>
      <c r="P366" s="135">
        <v>0</v>
      </c>
      <c r="Q366" s="135">
        <v>0</v>
      </c>
      <c r="R366" s="127">
        <v>0</v>
      </c>
      <c r="S366" s="135">
        <v>0</v>
      </c>
      <c r="T366" s="575">
        <v>0</v>
      </c>
      <c r="U366" s="129">
        <f t="shared" si="125"/>
        <v>0</v>
      </c>
      <c r="V366" s="329">
        <v>0</v>
      </c>
      <c r="W366" s="633">
        <v>0</v>
      </c>
      <c r="X366" s="135">
        <v>15000</v>
      </c>
      <c r="Y366" s="135">
        <v>15000</v>
      </c>
    </row>
    <row r="367" spans="1:25" s="164" customFormat="1" ht="12.75">
      <c r="A367" s="175" t="s">
        <v>284</v>
      </c>
      <c r="B367" s="121">
        <v>1</v>
      </c>
      <c r="C367" s="121"/>
      <c r="D367" s="121"/>
      <c r="E367" s="121">
        <v>4</v>
      </c>
      <c r="F367" s="121"/>
      <c r="G367" s="121"/>
      <c r="H367" s="121"/>
      <c r="I367" s="121"/>
      <c r="J367" s="121">
        <v>560</v>
      </c>
      <c r="K367" s="131">
        <v>3232</v>
      </c>
      <c r="L367" s="205" t="s">
        <v>492</v>
      </c>
      <c r="M367" s="131"/>
      <c r="N367" s="129">
        <v>10000</v>
      </c>
      <c r="O367" s="129">
        <v>5000</v>
      </c>
      <c r="P367" s="129">
        <v>3375</v>
      </c>
      <c r="Q367" s="129">
        <v>90000</v>
      </c>
      <c r="R367" s="130">
        <v>-90000</v>
      </c>
      <c r="S367" s="129">
        <v>-80000</v>
      </c>
      <c r="T367" s="590">
        <v>10000</v>
      </c>
      <c r="U367" s="129">
        <f t="shared" si="125"/>
        <v>-10000</v>
      </c>
      <c r="V367" s="339">
        <v>0</v>
      </c>
      <c r="W367" s="649">
        <v>0</v>
      </c>
      <c r="X367" s="129">
        <v>50000</v>
      </c>
      <c r="Y367" s="129">
        <v>10000</v>
      </c>
    </row>
    <row r="368" spans="1:25" s="164" customFormat="1" ht="12.75">
      <c r="A368" s="175" t="s">
        <v>284</v>
      </c>
      <c r="B368" s="121">
        <v>1</v>
      </c>
      <c r="C368" s="121"/>
      <c r="D368" s="121"/>
      <c r="E368" s="121">
        <v>4</v>
      </c>
      <c r="F368" s="121"/>
      <c r="G368" s="121"/>
      <c r="H368" s="121"/>
      <c r="I368" s="121"/>
      <c r="J368" s="121">
        <v>560</v>
      </c>
      <c r="K368" s="131">
        <v>3232</v>
      </c>
      <c r="L368" s="205" t="s">
        <v>472</v>
      </c>
      <c r="M368" s="131"/>
      <c r="N368" s="129">
        <v>450000</v>
      </c>
      <c r="O368" s="129">
        <v>590000</v>
      </c>
      <c r="P368" s="129">
        <v>599662</v>
      </c>
      <c r="Q368" s="129">
        <v>500000</v>
      </c>
      <c r="R368" s="130">
        <v>0</v>
      </c>
      <c r="S368" s="129">
        <v>0</v>
      </c>
      <c r="T368" s="590">
        <v>500000</v>
      </c>
      <c r="U368" s="129">
        <f t="shared" si="125"/>
        <v>200000</v>
      </c>
      <c r="V368" s="339">
        <v>619120</v>
      </c>
      <c r="W368" s="649">
        <v>700000</v>
      </c>
      <c r="X368" s="129">
        <v>500000</v>
      </c>
      <c r="Y368" s="129">
        <v>500000</v>
      </c>
    </row>
    <row r="369" spans="1:25" s="164" customFormat="1" ht="12.75">
      <c r="A369" s="175" t="s">
        <v>284</v>
      </c>
      <c r="B369" s="121">
        <v>1</v>
      </c>
      <c r="C369" s="121"/>
      <c r="D369" s="121"/>
      <c r="E369" s="121">
        <v>4</v>
      </c>
      <c r="F369" s="121"/>
      <c r="G369" s="121"/>
      <c r="H369" s="121"/>
      <c r="I369" s="121"/>
      <c r="J369" s="121">
        <v>560</v>
      </c>
      <c r="K369" s="131">
        <v>3232</v>
      </c>
      <c r="L369" s="205" t="s">
        <v>588</v>
      </c>
      <c r="M369" s="131"/>
      <c r="N369" s="129">
        <v>0</v>
      </c>
      <c r="O369" s="129">
        <v>2000</v>
      </c>
      <c r="P369" s="129">
        <v>0</v>
      </c>
      <c r="Q369" s="129">
        <v>5000</v>
      </c>
      <c r="R369" s="130">
        <v>0</v>
      </c>
      <c r="S369" s="129">
        <v>0</v>
      </c>
      <c r="T369" s="590">
        <v>5000</v>
      </c>
      <c r="U369" s="129">
        <f t="shared" si="125"/>
        <v>-5000</v>
      </c>
      <c r="V369" s="339">
        <v>0</v>
      </c>
      <c r="W369" s="649">
        <v>0</v>
      </c>
      <c r="X369" s="129">
        <v>5000</v>
      </c>
      <c r="Y369" s="129">
        <v>5000</v>
      </c>
    </row>
    <row r="370" spans="1:25" s="164" customFormat="1" ht="12.75">
      <c r="A370" s="175" t="s">
        <v>284</v>
      </c>
      <c r="B370" s="121">
        <v>1</v>
      </c>
      <c r="C370" s="121"/>
      <c r="D370" s="121"/>
      <c r="E370" s="121">
        <v>4</v>
      </c>
      <c r="F370" s="121"/>
      <c r="G370" s="121"/>
      <c r="H370" s="121"/>
      <c r="I370" s="121"/>
      <c r="J370" s="121">
        <v>560</v>
      </c>
      <c r="K370" s="131">
        <v>3232</v>
      </c>
      <c r="L370" s="205" t="s">
        <v>667</v>
      </c>
      <c r="M370" s="131"/>
      <c r="N370" s="129">
        <v>0</v>
      </c>
      <c r="O370" s="129">
        <v>10000</v>
      </c>
      <c r="P370" s="129">
        <v>0</v>
      </c>
      <c r="Q370" s="129">
        <v>10000</v>
      </c>
      <c r="R370" s="130">
        <v>25000</v>
      </c>
      <c r="S370" s="129">
        <v>26000</v>
      </c>
      <c r="T370" s="590">
        <v>36000</v>
      </c>
      <c r="U370" s="129">
        <f t="shared" si="125"/>
        <v>34000</v>
      </c>
      <c r="V370" s="339">
        <v>60460</v>
      </c>
      <c r="W370" s="649">
        <v>70000</v>
      </c>
      <c r="X370" s="129">
        <v>10000</v>
      </c>
      <c r="Y370" s="129">
        <v>10000</v>
      </c>
    </row>
    <row r="371" spans="1:25" s="164" customFormat="1" ht="12.75">
      <c r="A371" s="175" t="s">
        <v>284</v>
      </c>
      <c r="B371" s="121">
        <v>1</v>
      </c>
      <c r="C371" s="121"/>
      <c r="D371" s="121"/>
      <c r="E371" s="121">
        <v>4</v>
      </c>
      <c r="F371" s="121"/>
      <c r="G371" s="121"/>
      <c r="H371" s="121"/>
      <c r="I371" s="121"/>
      <c r="J371" s="121">
        <v>560</v>
      </c>
      <c r="K371" s="131">
        <v>3232</v>
      </c>
      <c r="L371" s="205" t="s">
        <v>623</v>
      </c>
      <c r="M371" s="131"/>
      <c r="N371" s="129">
        <v>0</v>
      </c>
      <c r="O371" s="129">
        <v>10000</v>
      </c>
      <c r="P371" s="129">
        <v>0</v>
      </c>
      <c r="Q371" s="129">
        <v>20000</v>
      </c>
      <c r="R371" s="130">
        <v>0</v>
      </c>
      <c r="S371" s="129">
        <v>0</v>
      </c>
      <c r="T371" s="590">
        <v>20000</v>
      </c>
      <c r="U371" s="129">
        <f t="shared" si="125"/>
        <v>0</v>
      </c>
      <c r="V371" s="339">
        <v>0</v>
      </c>
      <c r="W371" s="649">
        <v>20000</v>
      </c>
      <c r="X371" s="129">
        <v>20000</v>
      </c>
      <c r="Y371" s="129">
        <v>20000</v>
      </c>
    </row>
    <row r="372" spans="1:25" s="164" customFormat="1" ht="12.75">
      <c r="A372" s="175" t="s">
        <v>284</v>
      </c>
      <c r="B372" s="121">
        <v>1</v>
      </c>
      <c r="C372" s="121"/>
      <c r="D372" s="121"/>
      <c r="E372" s="121">
        <v>4</v>
      </c>
      <c r="F372" s="121"/>
      <c r="G372" s="121"/>
      <c r="H372" s="121"/>
      <c r="I372" s="121"/>
      <c r="J372" s="121">
        <v>560</v>
      </c>
      <c r="K372" s="128">
        <v>4</v>
      </c>
      <c r="L372" s="126" t="s">
        <v>27</v>
      </c>
      <c r="M372" s="128"/>
      <c r="N372" s="129">
        <f aca="true" t="shared" si="128" ref="N372:Y373">N373</f>
        <v>10000</v>
      </c>
      <c r="O372" s="129">
        <f t="shared" si="128"/>
        <v>50000</v>
      </c>
      <c r="P372" s="129">
        <f t="shared" si="128"/>
        <v>0</v>
      </c>
      <c r="Q372" s="129">
        <f t="shared" si="128"/>
        <v>80000</v>
      </c>
      <c r="R372" s="130">
        <f t="shared" si="128"/>
        <v>260000</v>
      </c>
      <c r="S372" s="129">
        <f t="shared" si="128"/>
        <v>300000</v>
      </c>
      <c r="T372" s="590">
        <f t="shared" si="128"/>
        <v>380000</v>
      </c>
      <c r="U372" s="129">
        <f t="shared" si="125"/>
        <v>-60000</v>
      </c>
      <c r="V372" s="339">
        <f t="shared" si="128"/>
        <v>309692</v>
      </c>
      <c r="W372" s="649">
        <f t="shared" si="128"/>
        <v>320000</v>
      </c>
      <c r="X372" s="129">
        <f t="shared" si="128"/>
        <v>10000</v>
      </c>
      <c r="Y372" s="129">
        <f t="shared" si="128"/>
        <v>10000</v>
      </c>
    </row>
    <row r="373" spans="1:25" s="164" customFormat="1" ht="12.75">
      <c r="A373" s="175" t="s">
        <v>284</v>
      </c>
      <c r="B373" s="121">
        <v>1</v>
      </c>
      <c r="C373" s="121"/>
      <c r="D373" s="121"/>
      <c r="E373" s="121">
        <v>4</v>
      </c>
      <c r="F373" s="121"/>
      <c r="G373" s="121"/>
      <c r="H373" s="121"/>
      <c r="I373" s="121"/>
      <c r="J373" s="121">
        <v>560</v>
      </c>
      <c r="K373" s="205">
        <v>42</v>
      </c>
      <c r="L373" s="205" t="s">
        <v>29</v>
      </c>
      <c r="M373" s="205"/>
      <c r="N373" s="129">
        <f t="shared" si="128"/>
        <v>10000</v>
      </c>
      <c r="O373" s="129">
        <f t="shared" si="128"/>
        <v>50000</v>
      </c>
      <c r="P373" s="129">
        <f t="shared" si="128"/>
        <v>0</v>
      </c>
      <c r="Q373" s="129">
        <f t="shared" si="128"/>
        <v>80000</v>
      </c>
      <c r="R373" s="130">
        <f t="shared" si="128"/>
        <v>260000</v>
      </c>
      <c r="S373" s="129">
        <f t="shared" si="128"/>
        <v>300000</v>
      </c>
      <c r="T373" s="590">
        <f t="shared" si="128"/>
        <v>380000</v>
      </c>
      <c r="U373" s="129">
        <f t="shared" si="125"/>
        <v>-60000</v>
      </c>
      <c r="V373" s="339">
        <f t="shared" si="128"/>
        <v>309692</v>
      </c>
      <c r="W373" s="649">
        <f t="shared" si="128"/>
        <v>320000</v>
      </c>
      <c r="X373" s="129">
        <f t="shared" si="128"/>
        <v>10000</v>
      </c>
      <c r="Y373" s="129">
        <f t="shared" si="128"/>
        <v>10000</v>
      </c>
    </row>
    <row r="374" spans="1:25" s="164" customFormat="1" ht="12.75">
      <c r="A374" s="175" t="s">
        <v>284</v>
      </c>
      <c r="B374" s="121">
        <v>1</v>
      </c>
      <c r="C374" s="121"/>
      <c r="D374" s="121"/>
      <c r="E374" s="121">
        <v>4</v>
      </c>
      <c r="F374" s="121"/>
      <c r="G374" s="121"/>
      <c r="H374" s="121"/>
      <c r="I374" s="121"/>
      <c r="J374" s="121">
        <v>560</v>
      </c>
      <c r="K374" s="210">
        <v>421</v>
      </c>
      <c r="L374" s="210" t="s">
        <v>13</v>
      </c>
      <c r="M374" s="210"/>
      <c r="N374" s="129">
        <f aca="true" t="shared" si="129" ref="N374:Y374">SUM(N375:N376)</f>
        <v>10000</v>
      </c>
      <c r="O374" s="129">
        <f t="shared" si="129"/>
        <v>50000</v>
      </c>
      <c r="P374" s="129">
        <f>SUM(P375:P376)</f>
        <v>0</v>
      </c>
      <c r="Q374" s="129">
        <f t="shared" si="129"/>
        <v>80000</v>
      </c>
      <c r="R374" s="130">
        <f t="shared" si="129"/>
        <v>260000</v>
      </c>
      <c r="S374" s="129">
        <f t="shared" si="129"/>
        <v>300000</v>
      </c>
      <c r="T374" s="590">
        <f t="shared" si="129"/>
        <v>380000</v>
      </c>
      <c r="U374" s="129">
        <f t="shared" si="125"/>
        <v>-60000</v>
      </c>
      <c r="V374" s="339">
        <f t="shared" si="129"/>
        <v>309692</v>
      </c>
      <c r="W374" s="649">
        <f>W375+W376</f>
        <v>320000</v>
      </c>
      <c r="X374" s="129">
        <f t="shared" si="129"/>
        <v>10000</v>
      </c>
      <c r="Y374" s="129">
        <f t="shared" si="129"/>
        <v>10000</v>
      </c>
    </row>
    <row r="375" spans="1:25" s="164" customFormat="1" ht="12.75">
      <c r="A375" s="175" t="s">
        <v>284</v>
      </c>
      <c r="B375" s="121">
        <v>1</v>
      </c>
      <c r="C375" s="121"/>
      <c r="D375" s="121"/>
      <c r="E375" s="121">
        <v>4</v>
      </c>
      <c r="F375" s="121"/>
      <c r="G375" s="121"/>
      <c r="H375" s="121"/>
      <c r="I375" s="121"/>
      <c r="J375" s="121">
        <v>560</v>
      </c>
      <c r="K375" s="131">
        <v>4214</v>
      </c>
      <c r="L375" s="131" t="s">
        <v>511</v>
      </c>
      <c r="M375" s="131"/>
      <c r="N375" s="129">
        <v>10000</v>
      </c>
      <c r="O375" s="129">
        <v>0</v>
      </c>
      <c r="P375" s="129">
        <v>0</v>
      </c>
      <c r="Q375" s="129">
        <v>0</v>
      </c>
      <c r="R375" s="130">
        <v>0</v>
      </c>
      <c r="S375" s="129">
        <v>20000</v>
      </c>
      <c r="T375" s="590">
        <v>20000</v>
      </c>
      <c r="U375" s="129">
        <f t="shared" si="125"/>
        <v>-20000</v>
      </c>
      <c r="V375" s="339">
        <v>0</v>
      </c>
      <c r="W375" s="649">
        <v>0</v>
      </c>
      <c r="X375" s="129">
        <v>10000</v>
      </c>
      <c r="Y375" s="129">
        <v>10000</v>
      </c>
    </row>
    <row r="376" spans="1:25" s="164" customFormat="1" ht="29.25" customHeight="1">
      <c r="A376" s="175"/>
      <c r="B376" s="121"/>
      <c r="C376" s="121"/>
      <c r="D376" s="121"/>
      <c r="E376" s="121"/>
      <c r="F376" s="121"/>
      <c r="G376" s="121"/>
      <c r="H376" s="121"/>
      <c r="I376" s="121"/>
      <c r="J376" s="121"/>
      <c r="K376" s="131">
        <v>4214</v>
      </c>
      <c r="L376" s="764" t="s">
        <v>625</v>
      </c>
      <c r="M376" s="765"/>
      <c r="N376" s="129">
        <v>0</v>
      </c>
      <c r="O376" s="129">
        <v>50000</v>
      </c>
      <c r="P376" s="129">
        <v>0</v>
      </c>
      <c r="Q376" s="129">
        <v>80000</v>
      </c>
      <c r="R376" s="130">
        <v>260000</v>
      </c>
      <c r="S376" s="129">
        <v>280000</v>
      </c>
      <c r="T376" s="590">
        <v>360000</v>
      </c>
      <c r="U376" s="129">
        <f>W376-T376</f>
        <v>-40000</v>
      </c>
      <c r="V376" s="339">
        <v>309692</v>
      </c>
      <c r="W376" s="649">
        <v>320000</v>
      </c>
      <c r="X376" s="129">
        <v>0</v>
      </c>
      <c r="Y376" s="129">
        <v>0</v>
      </c>
    </row>
    <row r="377" spans="1:49" s="451" customFormat="1" ht="12.75">
      <c r="A377" s="286"/>
      <c r="B377" s="286"/>
      <c r="C377" s="286"/>
      <c r="D377" s="286"/>
      <c r="E377" s="286"/>
      <c r="F377" s="286"/>
      <c r="G377" s="286"/>
      <c r="H377" s="286"/>
      <c r="I377" s="286"/>
      <c r="J377" s="286"/>
      <c r="K377" s="485"/>
      <c r="L377" s="491" t="s">
        <v>194</v>
      </c>
      <c r="M377" s="492"/>
      <c r="N377" s="542">
        <f aca="true" t="shared" si="130" ref="N377:Y377">N361+N372</f>
        <v>502000</v>
      </c>
      <c r="O377" s="542">
        <f t="shared" si="130"/>
        <v>677000</v>
      </c>
      <c r="P377" s="542">
        <f t="shared" si="130"/>
        <v>603037</v>
      </c>
      <c r="Q377" s="542">
        <f t="shared" si="130"/>
        <v>755000</v>
      </c>
      <c r="R377" s="404">
        <f t="shared" si="130"/>
        <v>145000</v>
      </c>
      <c r="S377" s="542">
        <f t="shared" si="130"/>
        <v>196000</v>
      </c>
      <c r="T377" s="611">
        <f t="shared" si="130"/>
        <v>951000</v>
      </c>
      <c r="U377" s="522">
        <f>W377-T377</f>
        <v>159000</v>
      </c>
      <c r="V377" s="405">
        <f t="shared" si="130"/>
        <v>989272</v>
      </c>
      <c r="W377" s="558">
        <f>W361+W372</f>
        <v>1110000</v>
      </c>
      <c r="X377" s="542">
        <f t="shared" si="130"/>
        <v>640000</v>
      </c>
      <c r="Y377" s="542">
        <f t="shared" si="130"/>
        <v>600000</v>
      </c>
      <c r="Z377" s="254"/>
      <c r="AA377" s="254"/>
      <c r="AB377" s="254"/>
      <c r="AC377" s="254"/>
      <c r="AD377" s="254"/>
      <c r="AE377" s="254"/>
      <c r="AF377" s="254"/>
      <c r="AG377" s="254"/>
      <c r="AH377" s="254"/>
      <c r="AI377" s="254"/>
      <c r="AJ377" s="254"/>
      <c r="AK377" s="254"/>
      <c r="AL377" s="254"/>
      <c r="AM377" s="254"/>
      <c r="AN377" s="254"/>
      <c r="AO377" s="254"/>
      <c r="AP377" s="254"/>
      <c r="AQ377" s="254"/>
      <c r="AR377" s="254"/>
      <c r="AS377" s="254"/>
      <c r="AT377" s="254"/>
      <c r="AU377" s="254"/>
      <c r="AV377" s="254"/>
      <c r="AW377" s="254"/>
    </row>
    <row r="378" spans="1:25" ht="12.75">
      <c r="A378" s="225"/>
      <c r="B378" s="226"/>
      <c r="C378" s="226"/>
      <c r="D378" s="226"/>
      <c r="E378" s="226"/>
      <c r="F378" s="226"/>
      <c r="G378" s="226"/>
      <c r="H378" s="226"/>
      <c r="I378" s="226"/>
      <c r="J378" s="226"/>
      <c r="K378" s="18"/>
      <c r="L378" s="25"/>
      <c r="M378" s="26"/>
      <c r="N378" s="27"/>
      <c r="O378" s="27"/>
      <c r="P378" s="27"/>
      <c r="Q378" s="27"/>
      <c r="R378" s="146"/>
      <c r="S378" s="27"/>
      <c r="T378" s="580"/>
      <c r="U378" s="27"/>
      <c r="V378" s="333"/>
      <c r="W378" s="644"/>
      <c r="X378" s="27"/>
      <c r="Y378" s="27"/>
    </row>
    <row r="379" spans="1:49" s="66" customFormat="1" ht="12.75">
      <c r="A379" s="382"/>
      <c r="B379" s="382"/>
      <c r="C379" s="382"/>
      <c r="D379" s="382"/>
      <c r="E379" s="382"/>
      <c r="F379" s="382"/>
      <c r="G379" s="382"/>
      <c r="H379" s="382"/>
      <c r="I379" s="382"/>
      <c r="J379" s="382"/>
      <c r="K379" s="440" t="s">
        <v>286</v>
      </c>
      <c r="L379" s="785" t="s">
        <v>285</v>
      </c>
      <c r="M379" s="785"/>
      <c r="N379" s="47"/>
      <c r="O379" s="47"/>
      <c r="P379" s="47"/>
      <c r="Q379" s="47"/>
      <c r="R379" s="148"/>
      <c r="S379" s="47"/>
      <c r="T379" s="613"/>
      <c r="U379" s="47"/>
      <c r="V379" s="340"/>
      <c r="W379" s="560"/>
      <c r="X379" s="47"/>
      <c r="Y379" s="47"/>
      <c r="Z379" s="254"/>
      <c r="AA379" s="254"/>
      <c r="AB379" s="254"/>
      <c r="AC379" s="254"/>
      <c r="AD379" s="254"/>
      <c r="AE379" s="254"/>
      <c r="AF379" s="254"/>
      <c r="AG379" s="254"/>
      <c r="AH379" s="254"/>
      <c r="AI379" s="254"/>
      <c r="AJ379" s="254"/>
      <c r="AK379" s="254"/>
      <c r="AL379" s="254"/>
      <c r="AM379" s="254"/>
      <c r="AN379" s="254"/>
      <c r="AO379" s="254"/>
      <c r="AP379" s="254"/>
      <c r="AQ379" s="254"/>
      <c r="AR379" s="254"/>
      <c r="AS379" s="254"/>
      <c r="AT379" s="254"/>
      <c r="AU379" s="254"/>
      <c r="AV379" s="254"/>
      <c r="AW379" s="254"/>
    </row>
    <row r="380" spans="1:49" s="66" customFormat="1" ht="12.75">
      <c r="A380" s="382" t="s">
        <v>287</v>
      </c>
      <c r="B380" s="382"/>
      <c r="C380" s="382"/>
      <c r="D380" s="382"/>
      <c r="E380" s="382"/>
      <c r="F380" s="382"/>
      <c r="G380" s="382"/>
      <c r="H380" s="382"/>
      <c r="I380" s="382"/>
      <c r="J380" s="382"/>
      <c r="K380" s="456" t="s">
        <v>25</v>
      </c>
      <c r="L380" s="836" t="s">
        <v>375</v>
      </c>
      <c r="M380" s="836"/>
      <c r="N380" s="528"/>
      <c r="O380" s="528"/>
      <c r="P380" s="528"/>
      <c r="Q380" s="528"/>
      <c r="R380" s="397"/>
      <c r="S380" s="528"/>
      <c r="T380" s="591"/>
      <c r="U380" s="528"/>
      <c r="V380" s="398"/>
      <c r="W380" s="557"/>
      <c r="X380" s="528"/>
      <c r="Y380" s="528"/>
      <c r="Z380" s="254"/>
      <c r="AA380" s="254"/>
      <c r="AB380" s="254"/>
      <c r="AC380" s="254"/>
      <c r="AD380" s="254"/>
      <c r="AE380" s="254"/>
      <c r="AF380" s="254"/>
      <c r="AG380" s="254"/>
      <c r="AH380" s="254"/>
      <c r="AI380" s="254"/>
      <c r="AJ380" s="254"/>
      <c r="AK380" s="254"/>
      <c r="AL380" s="254"/>
      <c r="AM380" s="254"/>
      <c r="AN380" s="254"/>
      <c r="AO380" s="254"/>
      <c r="AP380" s="254"/>
      <c r="AQ380" s="254"/>
      <c r="AR380" s="254"/>
      <c r="AS380" s="254"/>
      <c r="AT380" s="254"/>
      <c r="AU380" s="254"/>
      <c r="AV380" s="254"/>
      <c r="AW380" s="254"/>
    </row>
    <row r="381" spans="1:25" s="164" customFormat="1" ht="12.75">
      <c r="A381" s="175" t="s">
        <v>184</v>
      </c>
      <c r="B381" s="121">
        <v>1</v>
      </c>
      <c r="C381" s="121"/>
      <c r="D381" s="121"/>
      <c r="E381" s="121">
        <v>4</v>
      </c>
      <c r="F381" s="121"/>
      <c r="G381" s="121"/>
      <c r="H381" s="121"/>
      <c r="I381" s="121"/>
      <c r="J381" s="121">
        <v>560</v>
      </c>
      <c r="K381" s="126">
        <v>3</v>
      </c>
      <c r="L381" s="126" t="s">
        <v>0</v>
      </c>
      <c r="M381" s="126"/>
      <c r="N381" s="135">
        <f aca="true" t="shared" si="131" ref="N381:Y381">N382+N389</f>
        <v>144000</v>
      </c>
      <c r="O381" s="135">
        <f>O382+O389</f>
        <v>349320</v>
      </c>
      <c r="P381" s="135">
        <f t="shared" si="131"/>
        <v>336815</v>
      </c>
      <c r="Q381" s="135">
        <f t="shared" si="131"/>
        <v>612736</v>
      </c>
      <c r="R381" s="127">
        <f t="shared" si="131"/>
        <v>0</v>
      </c>
      <c r="S381" s="135">
        <f t="shared" si="131"/>
        <v>0</v>
      </c>
      <c r="T381" s="575">
        <f t="shared" si="131"/>
        <v>612736</v>
      </c>
      <c r="U381" s="521">
        <f aca="true" t="shared" si="132" ref="U381:U400">W381-T381</f>
        <v>-44795</v>
      </c>
      <c r="V381" s="329">
        <f t="shared" si="131"/>
        <v>566987</v>
      </c>
      <c r="W381" s="633">
        <f>W382+W389</f>
        <v>567941</v>
      </c>
      <c r="X381" s="135">
        <f t="shared" si="131"/>
        <v>282600</v>
      </c>
      <c r="Y381" s="135">
        <f t="shared" si="131"/>
        <v>282600</v>
      </c>
    </row>
    <row r="382" spans="1:25" s="164" customFormat="1" ht="12.75">
      <c r="A382" s="175" t="s">
        <v>184</v>
      </c>
      <c r="B382" s="121"/>
      <c r="C382" s="121"/>
      <c r="D382" s="121"/>
      <c r="E382" s="121">
        <v>4</v>
      </c>
      <c r="F382" s="121"/>
      <c r="G382" s="121"/>
      <c r="H382" s="121"/>
      <c r="I382" s="121"/>
      <c r="J382" s="121">
        <v>560</v>
      </c>
      <c r="K382" s="205">
        <v>31</v>
      </c>
      <c r="L382" s="205" t="s">
        <v>2</v>
      </c>
      <c r="M382" s="205"/>
      <c r="N382" s="135">
        <f aca="true" t="shared" si="133" ref="N382:Y382">N383+N386</f>
        <v>121600</v>
      </c>
      <c r="O382" s="135">
        <f>O383+O386</f>
        <v>284820</v>
      </c>
      <c r="P382" s="135">
        <f t="shared" si="133"/>
        <v>283970</v>
      </c>
      <c r="Q382" s="521">
        <f t="shared" si="133"/>
        <v>496736</v>
      </c>
      <c r="R382" s="170">
        <f t="shared" si="133"/>
        <v>0</v>
      </c>
      <c r="S382" s="521">
        <f t="shared" si="133"/>
        <v>0</v>
      </c>
      <c r="T382" s="614">
        <f>T383+T386</f>
        <v>496736</v>
      </c>
      <c r="U382" s="521">
        <f t="shared" si="132"/>
        <v>1166</v>
      </c>
      <c r="V382" s="353">
        <f>V383+V386</f>
        <v>497902</v>
      </c>
      <c r="W382" s="657">
        <f>W383+W386</f>
        <v>497902</v>
      </c>
      <c r="X382" s="521">
        <f t="shared" si="133"/>
        <v>217600</v>
      </c>
      <c r="Y382" s="521">
        <f t="shared" si="133"/>
        <v>217600</v>
      </c>
    </row>
    <row r="383" spans="1:25" s="164" customFormat="1" ht="12.75">
      <c r="A383" s="175" t="s">
        <v>184</v>
      </c>
      <c r="B383" s="121"/>
      <c r="C383" s="121"/>
      <c r="D383" s="121"/>
      <c r="E383" s="121">
        <v>4</v>
      </c>
      <c r="F383" s="121"/>
      <c r="G383" s="121"/>
      <c r="H383" s="121"/>
      <c r="I383" s="121"/>
      <c r="J383" s="121">
        <v>560</v>
      </c>
      <c r="K383" s="172">
        <v>311</v>
      </c>
      <c r="L383" s="172" t="s">
        <v>77</v>
      </c>
      <c r="M383" s="172"/>
      <c r="N383" s="135">
        <f aca="true" t="shared" si="134" ref="N383:Y383">N384</f>
        <v>104000</v>
      </c>
      <c r="O383" s="135">
        <f>SUM(O384:O385)</f>
        <v>246520</v>
      </c>
      <c r="P383" s="135">
        <f>SUM(P384:P385)</f>
        <v>246258</v>
      </c>
      <c r="Q383" s="135">
        <f t="shared" si="134"/>
        <v>424636</v>
      </c>
      <c r="R383" s="127">
        <f t="shared" si="134"/>
        <v>0</v>
      </c>
      <c r="S383" s="135">
        <f t="shared" si="134"/>
        <v>0</v>
      </c>
      <c r="T383" s="575">
        <f t="shared" si="134"/>
        <v>424636</v>
      </c>
      <c r="U383" s="521">
        <f t="shared" si="132"/>
        <v>19371</v>
      </c>
      <c r="V383" s="329">
        <f t="shared" si="134"/>
        <v>444007</v>
      </c>
      <c r="W383" s="633">
        <f>W384</f>
        <v>444007</v>
      </c>
      <c r="X383" s="135">
        <f t="shared" si="134"/>
        <v>200000</v>
      </c>
      <c r="Y383" s="135">
        <f t="shared" si="134"/>
        <v>200000</v>
      </c>
    </row>
    <row r="384" spans="1:25" s="164" customFormat="1" ht="12.75">
      <c r="A384" s="175" t="s">
        <v>184</v>
      </c>
      <c r="B384" s="121"/>
      <c r="C384" s="121"/>
      <c r="D384" s="121"/>
      <c r="E384" s="121">
        <v>4</v>
      </c>
      <c r="F384" s="121"/>
      <c r="G384" s="121"/>
      <c r="H384" s="121"/>
      <c r="I384" s="121"/>
      <c r="J384" s="121">
        <v>560</v>
      </c>
      <c r="K384" s="205">
        <v>3111</v>
      </c>
      <c r="L384" s="205" t="s">
        <v>77</v>
      </c>
      <c r="M384" s="205"/>
      <c r="N384" s="135">
        <v>104000</v>
      </c>
      <c r="O384" s="521">
        <v>221520</v>
      </c>
      <c r="P384" s="521">
        <v>219258</v>
      </c>
      <c r="Q384" s="521">
        <v>424636</v>
      </c>
      <c r="R384" s="170">
        <v>0</v>
      </c>
      <c r="S384" s="521">
        <v>0</v>
      </c>
      <c r="T384" s="614">
        <v>424636</v>
      </c>
      <c r="U384" s="521">
        <f t="shared" si="132"/>
        <v>19371</v>
      </c>
      <c r="V384" s="353">
        <v>444007</v>
      </c>
      <c r="W384" s="657">
        <v>444007</v>
      </c>
      <c r="X384" s="135">
        <v>200000</v>
      </c>
      <c r="Y384" s="135">
        <v>200000</v>
      </c>
    </row>
    <row r="385" spans="1:25" s="254" customFormat="1" ht="12.75">
      <c r="A385" s="121"/>
      <c r="B385" s="121"/>
      <c r="C385" s="121"/>
      <c r="D385" s="121"/>
      <c r="E385" s="121"/>
      <c r="F385" s="121"/>
      <c r="G385" s="121"/>
      <c r="H385" s="121"/>
      <c r="I385" s="121"/>
      <c r="J385" s="121"/>
      <c r="K385" s="205">
        <v>3121</v>
      </c>
      <c r="L385" s="186" t="s">
        <v>3</v>
      </c>
      <c r="M385" s="187"/>
      <c r="N385" s="135">
        <v>0</v>
      </c>
      <c r="O385" s="521">
        <v>25000</v>
      </c>
      <c r="P385" s="521">
        <v>27000</v>
      </c>
      <c r="Q385" s="521">
        <v>0</v>
      </c>
      <c r="R385" s="170"/>
      <c r="S385" s="521">
        <v>0</v>
      </c>
      <c r="T385" s="614">
        <v>0</v>
      </c>
      <c r="U385" s="521">
        <v>0</v>
      </c>
      <c r="V385" s="353"/>
      <c r="W385" s="657">
        <v>0</v>
      </c>
      <c r="X385" s="521">
        <v>0</v>
      </c>
      <c r="Y385" s="521">
        <v>0</v>
      </c>
    </row>
    <row r="386" spans="1:25" s="254" customFormat="1" ht="12.75">
      <c r="A386" s="121" t="s">
        <v>288</v>
      </c>
      <c r="B386" s="121"/>
      <c r="C386" s="121"/>
      <c r="D386" s="121"/>
      <c r="E386" s="121">
        <v>4</v>
      </c>
      <c r="F386" s="121"/>
      <c r="G386" s="121"/>
      <c r="H386" s="121"/>
      <c r="I386" s="121"/>
      <c r="J386" s="121">
        <v>560</v>
      </c>
      <c r="K386" s="554">
        <v>313</v>
      </c>
      <c r="L386" s="745" t="s">
        <v>213</v>
      </c>
      <c r="M386" s="746"/>
      <c r="N386" s="135">
        <f aca="true" t="shared" si="135" ref="N386:Y386">N387+N388</f>
        <v>17600</v>
      </c>
      <c r="O386" s="135">
        <f t="shared" si="135"/>
        <v>38300</v>
      </c>
      <c r="P386" s="135">
        <f t="shared" si="135"/>
        <v>37712</v>
      </c>
      <c r="Q386" s="521">
        <f t="shared" si="135"/>
        <v>72100</v>
      </c>
      <c r="R386" s="170">
        <f t="shared" si="135"/>
        <v>0</v>
      </c>
      <c r="S386" s="521">
        <f t="shared" si="135"/>
        <v>0</v>
      </c>
      <c r="T386" s="614">
        <f t="shared" si="135"/>
        <v>72100</v>
      </c>
      <c r="U386" s="521">
        <f t="shared" si="132"/>
        <v>-18205</v>
      </c>
      <c r="V386" s="353">
        <f t="shared" si="135"/>
        <v>53895</v>
      </c>
      <c r="W386" s="657">
        <f>W387+W388</f>
        <v>53895</v>
      </c>
      <c r="X386" s="521">
        <f t="shared" si="135"/>
        <v>17600</v>
      </c>
      <c r="Y386" s="521">
        <f t="shared" si="135"/>
        <v>17600</v>
      </c>
    </row>
    <row r="387" spans="1:25" s="164" customFormat="1" ht="12.75">
      <c r="A387" s="175" t="s">
        <v>288</v>
      </c>
      <c r="B387" s="121"/>
      <c r="C387" s="121"/>
      <c r="D387" s="121"/>
      <c r="E387" s="121">
        <v>4</v>
      </c>
      <c r="F387" s="121"/>
      <c r="G387" s="121"/>
      <c r="H387" s="121"/>
      <c r="I387" s="121"/>
      <c r="J387" s="121">
        <v>560</v>
      </c>
      <c r="K387" s="219">
        <v>3132</v>
      </c>
      <c r="L387" s="755" t="s">
        <v>199</v>
      </c>
      <c r="M387" s="756"/>
      <c r="N387" s="135">
        <v>16100</v>
      </c>
      <c r="O387" s="521">
        <v>34400</v>
      </c>
      <c r="P387" s="521">
        <v>33985</v>
      </c>
      <c r="Q387" s="521">
        <v>64800</v>
      </c>
      <c r="R387" s="170">
        <v>0</v>
      </c>
      <c r="S387" s="521">
        <v>0</v>
      </c>
      <c r="T387" s="614">
        <v>64800</v>
      </c>
      <c r="U387" s="521">
        <f t="shared" si="132"/>
        <v>-16232</v>
      </c>
      <c r="V387" s="353">
        <v>48568</v>
      </c>
      <c r="W387" s="657">
        <v>48568</v>
      </c>
      <c r="X387" s="135">
        <v>16100</v>
      </c>
      <c r="Y387" s="135">
        <v>16100</v>
      </c>
    </row>
    <row r="388" spans="1:25" s="164" customFormat="1" ht="12.75">
      <c r="A388" s="175" t="s">
        <v>288</v>
      </c>
      <c r="B388" s="121"/>
      <c r="C388" s="121"/>
      <c r="D388" s="121"/>
      <c r="E388" s="121">
        <v>4</v>
      </c>
      <c r="F388" s="121"/>
      <c r="G388" s="121"/>
      <c r="H388" s="121"/>
      <c r="I388" s="121"/>
      <c r="J388" s="121">
        <v>560</v>
      </c>
      <c r="K388" s="219">
        <v>3133</v>
      </c>
      <c r="L388" s="755" t="s">
        <v>200</v>
      </c>
      <c r="M388" s="756"/>
      <c r="N388" s="135">
        <v>1500</v>
      </c>
      <c r="O388" s="521">
        <v>3900</v>
      </c>
      <c r="P388" s="521">
        <v>3727</v>
      </c>
      <c r="Q388" s="521">
        <v>7300</v>
      </c>
      <c r="R388" s="170">
        <v>0</v>
      </c>
      <c r="S388" s="521">
        <v>0</v>
      </c>
      <c r="T388" s="614">
        <v>7300</v>
      </c>
      <c r="U388" s="521">
        <f t="shared" si="132"/>
        <v>-1973</v>
      </c>
      <c r="V388" s="353">
        <v>5327</v>
      </c>
      <c r="W388" s="657">
        <v>5327</v>
      </c>
      <c r="X388" s="135">
        <v>1500</v>
      </c>
      <c r="Y388" s="135">
        <v>1500</v>
      </c>
    </row>
    <row r="389" spans="1:25" s="164" customFormat="1" ht="12.75">
      <c r="A389" s="175" t="s">
        <v>288</v>
      </c>
      <c r="B389" s="121">
        <v>1</v>
      </c>
      <c r="C389" s="121"/>
      <c r="D389" s="121"/>
      <c r="E389" s="121">
        <v>4</v>
      </c>
      <c r="F389" s="121"/>
      <c r="G389" s="121"/>
      <c r="H389" s="121"/>
      <c r="I389" s="121"/>
      <c r="J389" s="121">
        <v>560</v>
      </c>
      <c r="K389" s="177">
        <v>32</v>
      </c>
      <c r="L389" s="186" t="s">
        <v>5</v>
      </c>
      <c r="M389" s="187"/>
      <c r="N389" s="135">
        <f aca="true" t="shared" si="136" ref="N389:Y389">N390+N393+N398</f>
        <v>22400</v>
      </c>
      <c r="O389" s="135">
        <f t="shared" si="136"/>
        <v>64500</v>
      </c>
      <c r="P389" s="135">
        <f t="shared" si="136"/>
        <v>52845</v>
      </c>
      <c r="Q389" s="521">
        <f t="shared" si="136"/>
        <v>116000</v>
      </c>
      <c r="R389" s="170">
        <f t="shared" si="136"/>
        <v>0</v>
      </c>
      <c r="S389" s="521">
        <f t="shared" si="136"/>
        <v>0</v>
      </c>
      <c r="T389" s="614">
        <f t="shared" si="136"/>
        <v>116000</v>
      </c>
      <c r="U389" s="521">
        <f t="shared" si="132"/>
        <v>-45961</v>
      </c>
      <c r="V389" s="353">
        <f t="shared" si="136"/>
        <v>69085</v>
      </c>
      <c r="W389" s="657">
        <f>W390+W393+W398</f>
        <v>70039</v>
      </c>
      <c r="X389" s="521">
        <f t="shared" si="136"/>
        <v>65000</v>
      </c>
      <c r="Y389" s="521">
        <f t="shared" si="136"/>
        <v>65000</v>
      </c>
    </row>
    <row r="390" spans="1:25" s="164" customFormat="1" ht="12.75">
      <c r="A390" s="175" t="s">
        <v>288</v>
      </c>
      <c r="B390" s="121"/>
      <c r="C390" s="121"/>
      <c r="D390" s="121"/>
      <c r="E390" s="121">
        <v>4</v>
      </c>
      <c r="F390" s="121"/>
      <c r="G390" s="121"/>
      <c r="H390" s="121"/>
      <c r="I390" s="121"/>
      <c r="J390" s="121">
        <v>560</v>
      </c>
      <c r="K390" s="172">
        <v>321</v>
      </c>
      <c r="L390" s="758" t="s">
        <v>6</v>
      </c>
      <c r="M390" s="759"/>
      <c r="N390" s="135">
        <f aca="true" t="shared" si="137" ref="N390:Y390">N391+N392</f>
        <v>8000</v>
      </c>
      <c r="O390" s="135">
        <f t="shared" si="137"/>
        <v>14000</v>
      </c>
      <c r="P390" s="135">
        <f t="shared" si="137"/>
        <v>8921</v>
      </c>
      <c r="Q390" s="135">
        <f t="shared" si="137"/>
        <v>36000</v>
      </c>
      <c r="R390" s="127">
        <f t="shared" si="137"/>
        <v>0</v>
      </c>
      <c r="S390" s="135">
        <f t="shared" si="137"/>
        <v>0</v>
      </c>
      <c r="T390" s="575">
        <f t="shared" si="137"/>
        <v>36000</v>
      </c>
      <c r="U390" s="521">
        <f t="shared" si="132"/>
        <v>-8772</v>
      </c>
      <c r="V390" s="329">
        <f t="shared" si="137"/>
        <v>27228</v>
      </c>
      <c r="W390" s="633">
        <f>W391</f>
        <v>27228</v>
      </c>
      <c r="X390" s="135">
        <f t="shared" si="137"/>
        <v>10000</v>
      </c>
      <c r="Y390" s="135">
        <f t="shared" si="137"/>
        <v>10000</v>
      </c>
    </row>
    <row r="391" spans="1:25" s="164" customFormat="1" ht="12.75">
      <c r="A391" s="175" t="s">
        <v>288</v>
      </c>
      <c r="B391" s="121"/>
      <c r="C391" s="121"/>
      <c r="D391" s="121"/>
      <c r="E391" s="121">
        <v>4</v>
      </c>
      <c r="F391" s="121"/>
      <c r="G391" s="121"/>
      <c r="H391" s="121"/>
      <c r="I391" s="121"/>
      <c r="J391" s="121">
        <v>560</v>
      </c>
      <c r="K391" s="177">
        <v>3212</v>
      </c>
      <c r="L391" s="755" t="s">
        <v>79</v>
      </c>
      <c r="M391" s="756"/>
      <c r="N391" s="135">
        <v>8000</v>
      </c>
      <c r="O391" s="521">
        <v>14000</v>
      </c>
      <c r="P391" s="521">
        <v>8921</v>
      </c>
      <c r="Q391" s="521">
        <v>36000</v>
      </c>
      <c r="R391" s="170">
        <v>0</v>
      </c>
      <c r="S391" s="521">
        <v>0</v>
      </c>
      <c r="T391" s="614">
        <v>36000</v>
      </c>
      <c r="U391" s="521">
        <f t="shared" si="132"/>
        <v>-8772</v>
      </c>
      <c r="V391" s="353">
        <v>27228</v>
      </c>
      <c r="W391" s="657">
        <v>27228</v>
      </c>
      <c r="X391" s="135">
        <v>10000</v>
      </c>
      <c r="Y391" s="135">
        <v>10000</v>
      </c>
    </row>
    <row r="392" spans="1:25" s="164" customFormat="1" ht="12.75" hidden="1">
      <c r="A392" s="175" t="s">
        <v>288</v>
      </c>
      <c r="B392" s="121">
        <v>1</v>
      </c>
      <c r="C392" s="121"/>
      <c r="D392" s="121"/>
      <c r="E392" s="121">
        <v>4</v>
      </c>
      <c r="F392" s="121"/>
      <c r="G392" s="121"/>
      <c r="H392" s="121"/>
      <c r="I392" s="121"/>
      <c r="J392" s="121">
        <v>560</v>
      </c>
      <c r="K392" s="177">
        <v>3214</v>
      </c>
      <c r="L392" s="177" t="s">
        <v>149</v>
      </c>
      <c r="M392" s="177"/>
      <c r="N392" s="135">
        <v>0</v>
      </c>
      <c r="O392" s="521"/>
      <c r="P392" s="521"/>
      <c r="Q392" s="521">
        <v>0</v>
      </c>
      <c r="R392" s="170"/>
      <c r="S392" s="521"/>
      <c r="T392" s="614">
        <v>0</v>
      </c>
      <c r="U392" s="521">
        <f t="shared" si="132"/>
        <v>0</v>
      </c>
      <c r="V392" s="353"/>
      <c r="W392" s="657"/>
      <c r="X392" s="135">
        <v>0</v>
      </c>
      <c r="Y392" s="135">
        <v>0</v>
      </c>
    </row>
    <row r="393" spans="1:25" s="164" customFormat="1" ht="12.75">
      <c r="A393" s="175" t="s">
        <v>288</v>
      </c>
      <c r="B393" s="121">
        <v>1</v>
      </c>
      <c r="C393" s="121"/>
      <c r="D393" s="121"/>
      <c r="E393" s="121"/>
      <c r="F393" s="121"/>
      <c r="G393" s="121"/>
      <c r="H393" s="121"/>
      <c r="I393" s="121"/>
      <c r="J393" s="121">
        <v>560</v>
      </c>
      <c r="K393" s="172">
        <v>322</v>
      </c>
      <c r="L393" s="172" t="s">
        <v>26</v>
      </c>
      <c r="M393" s="172"/>
      <c r="N393" s="135">
        <f aca="true" t="shared" si="138" ref="N393:Y393">N394+N395+N396+N397</f>
        <v>8600</v>
      </c>
      <c r="O393" s="135">
        <f t="shared" si="138"/>
        <v>44000</v>
      </c>
      <c r="P393" s="135">
        <f t="shared" si="138"/>
        <v>43924</v>
      </c>
      <c r="Q393" s="135">
        <f t="shared" si="138"/>
        <v>70000</v>
      </c>
      <c r="R393" s="127">
        <f t="shared" si="138"/>
        <v>0</v>
      </c>
      <c r="S393" s="135">
        <f t="shared" si="138"/>
        <v>0</v>
      </c>
      <c r="T393" s="575">
        <f t="shared" si="138"/>
        <v>70000</v>
      </c>
      <c r="U393" s="521">
        <f t="shared" si="132"/>
        <v>-47714</v>
      </c>
      <c r="V393" s="329">
        <f t="shared" si="138"/>
        <v>21332</v>
      </c>
      <c r="W393" s="633">
        <f>W394+W395+W396</f>
        <v>22286</v>
      </c>
      <c r="X393" s="135">
        <f t="shared" si="138"/>
        <v>40000</v>
      </c>
      <c r="Y393" s="135">
        <f t="shared" si="138"/>
        <v>40000</v>
      </c>
    </row>
    <row r="394" spans="1:25" s="164" customFormat="1" ht="12.75">
      <c r="A394" s="175" t="s">
        <v>288</v>
      </c>
      <c r="B394" s="121">
        <v>1</v>
      </c>
      <c r="C394" s="121"/>
      <c r="D394" s="121"/>
      <c r="E394" s="121"/>
      <c r="F394" s="121"/>
      <c r="G394" s="121"/>
      <c r="H394" s="121"/>
      <c r="I394" s="121"/>
      <c r="J394" s="121">
        <v>560</v>
      </c>
      <c r="K394" s="177">
        <v>3227</v>
      </c>
      <c r="L394" s="177" t="s">
        <v>129</v>
      </c>
      <c r="M394" s="177"/>
      <c r="N394" s="135">
        <v>2100</v>
      </c>
      <c r="O394" s="521">
        <v>19000</v>
      </c>
      <c r="P394" s="521">
        <v>18294</v>
      </c>
      <c r="Q394" s="521">
        <v>13000</v>
      </c>
      <c r="R394" s="170">
        <v>0</v>
      </c>
      <c r="S394" s="521">
        <v>0</v>
      </c>
      <c r="T394" s="614">
        <v>13000</v>
      </c>
      <c r="U394" s="521">
        <f t="shared" si="132"/>
        <v>-6585</v>
      </c>
      <c r="V394" s="353">
        <v>6415</v>
      </c>
      <c r="W394" s="657">
        <v>6415</v>
      </c>
      <c r="X394" s="135">
        <v>10000</v>
      </c>
      <c r="Y394" s="135">
        <v>10000</v>
      </c>
    </row>
    <row r="395" spans="1:25" s="164" customFormat="1" ht="12.75">
      <c r="A395" s="175" t="s">
        <v>288</v>
      </c>
      <c r="B395" s="121">
        <v>1</v>
      </c>
      <c r="C395" s="121"/>
      <c r="D395" s="121"/>
      <c r="E395" s="121"/>
      <c r="F395" s="121"/>
      <c r="G395" s="121"/>
      <c r="H395" s="121"/>
      <c r="I395" s="121"/>
      <c r="J395" s="121">
        <v>560</v>
      </c>
      <c r="K395" s="185">
        <v>3221</v>
      </c>
      <c r="L395" s="220" t="s">
        <v>130</v>
      </c>
      <c r="M395" s="221"/>
      <c r="N395" s="183">
        <v>1500</v>
      </c>
      <c r="O395" s="544">
        <v>17000</v>
      </c>
      <c r="P395" s="544">
        <v>17808</v>
      </c>
      <c r="Q395" s="544">
        <v>37000</v>
      </c>
      <c r="R395" s="171">
        <v>0</v>
      </c>
      <c r="S395" s="544">
        <v>0</v>
      </c>
      <c r="T395" s="615">
        <v>37000</v>
      </c>
      <c r="U395" s="521">
        <f t="shared" si="132"/>
        <v>-25395</v>
      </c>
      <c r="V395" s="354">
        <v>11605</v>
      </c>
      <c r="W395" s="658">
        <v>11605</v>
      </c>
      <c r="X395" s="135">
        <v>20000</v>
      </c>
      <c r="Y395" s="135">
        <v>20000</v>
      </c>
    </row>
    <row r="396" spans="1:25" s="164" customFormat="1" ht="12.75">
      <c r="A396" s="175" t="s">
        <v>288</v>
      </c>
      <c r="B396" s="121">
        <v>1</v>
      </c>
      <c r="C396" s="121"/>
      <c r="D396" s="121"/>
      <c r="E396" s="121"/>
      <c r="F396" s="121"/>
      <c r="G396" s="121"/>
      <c r="H396" s="121"/>
      <c r="I396" s="121"/>
      <c r="J396" s="121">
        <v>560</v>
      </c>
      <c r="K396" s="185">
        <v>3223</v>
      </c>
      <c r="L396" s="220" t="s">
        <v>82</v>
      </c>
      <c r="M396" s="221"/>
      <c r="N396" s="183">
        <v>5000</v>
      </c>
      <c r="O396" s="544">
        <v>8000</v>
      </c>
      <c r="P396" s="544">
        <v>7822</v>
      </c>
      <c r="Q396" s="544">
        <v>20000</v>
      </c>
      <c r="R396" s="171">
        <v>0</v>
      </c>
      <c r="S396" s="544">
        <v>0</v>
      </c>
      <c r="T396" s="615">
        <v>20000</v>
      </c>
      <c r="U396" s="521">
        <f t="shared" si="132"/>
        <v>-15734</v>
      </c>
      <c r="V396" s="354">
        <v>3312</v>
      </c>
      <c r="W396" s="658">
        <v>4266</v>
      </c>
      <c r="X396" s="135">
        <v>10000</v>
      </c>
      <c r="Y396" s="135">
        <v>10000</v>
      </c>
    </row>
    <row r="397" spans="1:25" s="164" customFormat="1" ht="12.75" hidden="1">
      <c r="A397" s="175" t="s">
        <v>288</v>
      </c>
      <c r="B397" s="121">
        <v>1</v>
      </c>
      <c r="C397" s="121"/>
      <c r="D397" s="121"/>
      <c r="E397" s="121">
        <v>4</v>
      </c>
      <c r="F397" s="121"/>
      <c r="G397" s="121"/>
      <c r="H397" s="121"/>
      <c r="I397" s="121"/>
      <c r="J397" s="121">
        <v>560</v>
      </c>
      <c r="K397" s="185">
        <v>3225</v>
      </c>
      <c r="L397" s="220" t="s">
        <v>167</v>
      </c>
      <c r="M397" s="221"/>
      <c r="N397" s="183">
        <v>0</v>
      </c>
      <c r="O397" s="544"/>
      <c r="P397" s="544"/>
      <c r="Q397" s="544">
        <v>0</v>
      </c>
      <c r="R397" s="171"/>
      <c r="S397" s="544"/>
      <c r="T397" s="615">
        <v>0</v>
      </c>
      <c r="U397" s="521">
        <f t="shared" si="132"/>
        <v>0</v>
      </c>
      <c r="V397" s="354"/>
      <c r="W397" s="658"/>
      <c r="X397" s="135">
        <v>0</v>
      </c>
      <c r="Y397" s="135">
        <v>0</v>
      </c>
    </row>
    <row r="398" spans="1:25" s="164" customFormat="1" ht="12.75">
      <c r="A398" s="175" t="s">
        <v>288</v>
      </c>
      <c r="B398" s="121">
        <v>1</v>
      </c>
      <c r="C398" s="121"/>
      <c r="D398" s="121"/>
      <c r="E398" s="121"/>
      <c r="F398" s="121"/>
      <c r="G398" s="121"/>
      <c r="H398" s="121"/>
      <c r="I398" s="121"/>
      <c r="J398" s="121">
        <v>560</v>
      </c>
      <c r="K398" s="190">
        <v>323</v>
      </c>
      <c r="L398" s="191" t="s">
        <v>7</v>
      </c>
      <c r="M398" s="192"/>
      <c r="N398" s="183">
        <f aca="true" t="shared" si="139" ref="N398:Y398">N399+N400+N401</f>
        <v>5800</v>
      </c>
      <c r="O398" s="183">
        <f t="shared" si="139"/>
        <v>6500</v>
      </c>
      <c r="P398" s="183">
        <f t="shared" si="139"/>
        <v>0</v>
      </c>
      <c r="Q398" s="183">
        <f t="shared" si="139"/>
        <v>10000</v>
      </c>
      <c r="R398" s="165">
        <f t="shared" si="139"/>
        <v>0</v>
      </c>
      <c r="S398" s="183">
        <f t="shared" si="139"/>
        <v>0</v>
      </c>
      <c r="T398" s="576">
        <f t="shared" si="139"/>
        <v>10000</v>
      </c>
      <c r="U398" s="521">
        <f t="shared" si="132"/>
        <v>10525</v>
      </c>
      <c r="V398" s="330">
        <f t="shared" si="139"/>
        <v>20525</v>
      </c>
      <c r="W398" s="634">
        <f>W400+W401</f>
        <v>20525</v>
      </c>
      <c r="X398" s="183">
        <f t="shared" si="139"/>
        <v>15000</v>
      </c>
      <c r="Y398" s="183">
        <f t="shared" si="139"/>
        <v>15000</v>
      </c>
    </row>
    <row r="399" spans="1:25" s="164" customFormat="1" ht="12.75" hidden="1">
      <c r="A399" s="175" t="s">
        <v>288</v>
      </c>
      <c r="B399" s="121">
        <v>1</v>
      </c>
      <c r="C399" s="121"/>
      <c r="D399" s="121"/>
      <c r="E399" s="121">
        <v>4</v>
      </c>
      <c r="F399" s="121"/>
      <c r="G399" s="121"/>
      <c r="H399" s="121"/>
      <c r="I399" s="121"/>
      <c r="J399" s="121">
        <v>560</v>
      </c>
      <c r="K399" s="185">
        <v>3231</v>
      </c>
      <c r="L399" s="220" t="s">
        <v>175</v>
      </c>
      <c r="M399" s="221"/>
      <c r="N399" s="183">
        <v>0</v>
      </c>
      <c r="O399" s="544"/>
      <c r="P399" s="544"/>
      <c r="Q399" s="544">
        <v>0</v>
      </c>
      <c r="R399" s="171"/>
      <c r="S399" s="544"/>
      <c r="T399" s="615">
        <v>0</v>
      </c>
      <c r="U399" s="521">
        <f t="shared" si="132"/>
        <v>0</v>
      </c>
      <c r="V399" s="354"/>
      <c r="W399" s="658"/>
      <c r="X399" s="135">
        <v>0</v>
      </c>
      <c r="Y399" s="135">
        <v>0</v>
      </c>
    </row>
    <row r="400" spans="1:25" s="164" customFormat="1" ht="12.75">
      <c r="A400" s="175" t="s">
        <v>288</v>
      </c>
      <c r="B400" s="121">
        <v>1</v>
      </c>
      <c r="C400" s="121"/>
      <c r="D400" s="121"/>
      <c r="E400" s="121"/>
      <c r="F400" s="121"/>
      <c r="G400" s="121"/>
      <c r="H400" s="121"/>
      <c r="I400" s="121"/>
      <c r="J400" s="121">
        <v>560</v>
      </c>
      <c r="K400" s="205">
        <v>3236</v>
      </c>
      <c r="L400" s="186" t="s">
        <v>131</v>
      </c>
      <c r="M400" s="187"/>
      <c r="N400" s="135">
        <v>1100</v>
      </c>
      <c r="O400" s="521">
        <v>6500</v>
      </c>
      <c r="P400" s="521">
        <v>0</v>
      </c>
      <c r="Q400" s="521">
        <v>10000</v>
      </c>
      <c r="R400" s="170">
        <v>0</v>
      </c>
      <c r="S400" s="521">
        <v>0</v>
      </c>
      <c r="T400" s="614">
        <v>10000</v>
      </c>
      <c r="U400" s="521">
        <f t="shared" si="132"/>
        <v>-7075</v>
      </c>
      <c r="V400" s="353">
        <v>2925</v>
      </c>
      <c r="W400" s="657">
        <v>2925</v>
      </c>
      <c r="X400" s="135">
        <v>10000</v>
      </c>
      <c r="Y400" s="135">
        <v>10000</v>
      </c>
    </row>
    <row r="401" spans="1:25" s="164" customFormat="1" ht="12.75">
      <c r="A401" s="175" t="s">
        <v>288</v>
      </c>
      <c r="B401" s="121">
        <v>1</v>
      </c>
      <c r="C401" s="121"/>
      <c r="D401" s="121"/>
      <c r="E401" s="121"/>
      <c r="F401" s="121"/>
      <c r="G401" s="121"/>
      <c r="H401" s="121"/>
      <c r="I401" s="121"/>
      <c r="J401" s="121">
        <v>560</v>
      </c>
      <c r="K401" s="205">
        <v>3237</v>
      </c>
      <c r="L401" s="186" t="s">
        <v>154</v>
      </c>
      <c r="M401" s="187"/>
      <c r="N401" s="135">
        <v>4700</v>
      </c>
      <c r="O401" s="521">
        <v>0</v>
      </c>
      <c r="P401" s="521">
        <v>0</v>
      </c>
      <c r="Q401" s="521">
        <v>0</v>
      </c>
      <c r="R401" s="170">
        <v>0</v>
      </c>
      <c r="S401" s="521">
        <v>0</v>
      </c>
      <c r="T401" s="614">
        <v>0</v>
      </c>
      <c r="U401" s="521">
        <f>W401-T401</f>
        <v>17600</v>
      </c>
      <c r="V401" s="353">
        <v>17600</v>
      </c>
      <c r="W401" s="657">
        <v>17600</v>
      </c>
      <c r="X401" s="135">
        <v>5000</v>
      </c>
      <c r="Y401" s="135">
        <v>5000</v>
      </c>
    </row>
    <row r="402" spans="1:25" ht="12.75" hidden="1">
      <c r="A402" s="175" t="s">
        <v>288</v>
      </c>
      <c r="B402" s="121">
        <v>1</v>
      </c>
      <c r="C402" s="121"/>
      <c r="D402" s="121"/>
      <c r="E402" s="121">
        <v>4</v>
      </c>
      <c r="F402" s="121"/>
      <c r="G402" s="121"/>
      <c r="H402" s="121"/>
      <c r="I402" s="121"/>
      <c r="J402" s="121">
        <v>560</v>
      </c>
      <c r="K402" s="33">
        <v>4</v>
      </c>
      <c r="L402" s="33" t="s">
        <v>1</v>
      </c>
      <c r="M402" s="33"/>
      <c r="N402" s="36">
        <f aca="true" t="shared" si="140" ref="N402:Q404">N403</f>
        <v>0</v>
      </c>
      <c r="O402" s="36"/>
      <c r="P402" s="36"/>
      <c r="Q402" s="36">
        <f t="shared" si="140"/>
        <v>0</v>
      </c>
      <c r="R402" s="120"/>
      <c r="S402" s="36"/>
      <c r="T402" s="582">
        <f>T403</f>
        <v>0</v>
      </c>
      <c r="U402" s="135"/>
      <c r="V402" s="335"/>
      <c r="W402" s="640"/>
      <c r="X402" s="36">
        <f aca="true" t="shared" si="141" ref="X402:Y404">X403</f>
        <v>0</v>
      </c>
      <c r="Y402" s="36">
        <f t="shared" si="141"/>
        <v>0</v>
      </c>
    </row>
    <row r="403" spans="1:25" ht="12.75" hidden="1">
      <c r="A403" s="175" t="s">
        <v>288</v>
      </c>
      <c r="B403" s="121">
        <v>1</v>
      </c>
      <c r="C403" s="121"/>
      <c r="D403" s="121"/>
      <c r="E403" s="121">
        <v>4</v>
      </c>
      <c r="F403" s="121"/>
      <c r="G403" s="121"/>
      <c r="H403" s="121"/>
      <c r="I403" s="121"/>
      <c r="J403" s="121">
        <v>560</v>
      </c>
      <c r="K403" s="34">
        <v>42</v>
      </c>
      <c r="L403" s="34" t="s">
        <v>168</v>
      </c>
      <c r="M403" s="34"/>
      <c r="N403" s="36">
        <f t="shared" si="140"/>
        <v>0</v>
      </c>
      <c r="O403" s="36"/>
      <c r="P403" s="36"/>
      <c r="Q403" s="36">
        <f t="shared" si="140"/>
        <v>0</v>
      </c>
      <c r="R403" s="120"/>
      <c r="S403" s="36"/>
      <c r="T403" s="582">
        <f>T404</f>
        <v>0</v>
      </c>
      <c r="U403" s="135"/>
      <c r="V403" s="335"/>
      <c r="W403" s="640"/>
      <c r="X403" s="36">
        <f t="shared" si="141"/>
        <v>0</v>
      </c>
      <c r="Y403" s="36">
        <f t="shared" si="141"/>
        <v>0</v>
      </c>
    </row>
    <row r="404" spans="1:25" ht="12.75" hidden="1">
      <c r="A404" s="175" t="s">
        <v>288</v>
      </c>
      <c r="B404" s="121">
        <v>1</v>
      </c>
      <c r="C404" s="121"/>
      <c r="D404" s="121"/>
      <c r="E404" s="121">
        <v>4</v>
      </c>
      <c r="F404" s="121"/>
      <c r="G404" s="121"/>
      <c r="H404" s="121"/>
      <c r="I404" s="121"/>
      <c r="J404" s="121">
        <v>560</v>
      </c>
      <c r="K404" s="114">
        <v>422</v>
      </c>
      <c r="L404" s="115" t="s">
        <v>14</v>
      </c>
      <c r="M404" s="116"/>
      <c r="N404" s="54">
        <f t="shared" si="140"/>
        <v>0</v>
      </c>
      <c r="O404" s="54"/>
      <c r="P404" s="54"/>
      <c r="Q404" s="54">
        <f t="shared" si="140"/>
        <v>0</v>
      </c>
      <c r="R404" s="139"/>
      <c r="S404" s="54"/>
      <c r="T404" s="596">
        <f>T405</f>
        <v>0</v>
      </c>
      <c r="U404" s="183"/>
      <c r="V404" s="343"/>
      <c r="W404" s="641"/>
      <c r="X404" s="54">
        <f t="shared" si="141"/>
        <v>0</v>
      </c>
      <c r="Y404" s="54">
        <f t="shared" si="141"/>
        <v>0</v>
      </c>
    </row>
    <row r="405" spans="1:25" ht="13.5" hidden="1" thickBot="1">
      <c r="A405" s="175" t="s">
        <v>288</v>
      </c>
      <c r="B405" s="121">
        <v>1</v>
      </c>
      <c r="C405" s="121"/>
      <c r="D405" s="121"/>
      <c r="E405" s="121">
        <v>4</v>
      </c>
      <c r="F405" s="121"/>
      <c r="G405" s="121"/>
      <c r="H405" s="121"/>
      <c r="I405" s="121"/>
      <c r="J405" s="121">
        <v>560</v>
      </c>
      <c r="K405" s="55">
        <v>4227</v>
      </c>
      <c r="L405" s="56" t="s">
        <v>169</v>
      </c>
      <c r="M405" s="57"/>
      <c r="N405" s="58">
        <v>0</v>
      </c>
      <c r="O405" s="58"/>
      <c r="P405" s="58"/>
      <c r="Q405" s="58">
        <v>0</v>
      </c>
      <c r="R405" s="155"/>
      <c r="S405" s="58"/>
      <c r="T405" s="616">
        <v>0</v>
      </c>
      <c r="U405" s="293"/>
      <c r="V405" s="355"/>
      <c r="W405" s="642"/>
      <c r="X405" s="58">
        <v>0</v>
      </c>
      <c r="Y405" s="58">
        <v>0</v>
      </c>
    </row>
    <row r="406" spans="1:49" s="451" customFormat="1" ht="12.75">
      <c r="A406" s="286"/>
      <c r="B406" s="286"/>
      <c r="C406" s="286"/>
      <c r="D406" s="286"/>
      <c r="E406" s="286"/>
      <c r="F406" s="286"/>
      <c r="G406" s="286"/>
      <c r="H406" s="286"/>
      <c r="I406" s="286"/>
      <c r="J406" s="286"/>
      <c r="K406" s="446"/>
      <c r="L406" s="446" t="s">
        <v>122</v>
      </c>
      <c r="M406" s="446"/>
      <c r="N406" s="522">
        <f aca="true" t="shared" si="142" ref="N406:Y406">N381+N402</f>
        <v>144000</v>
      </c>
      <c r="O406" s="522">
        <f t="shared" si="142"/>
        <v>349320</v>
      </c>
      <c r="P406" s="522">
        <f t="shared" si="142"/>
        <v>336815</v>
      </c>
      <c r="Q406" s="522">
        <f t="shared" si="142"/>
        <v>612736</v>
      </c>
      <c r="R406" s="393">
        <f t="shared" si="142"/>
        <v>0</v>
      </c>
      <c r="S406" s="522">
        <f t="shared" si="142"/>
        <v>0</v>
      </c>
      <c r="T406" s="579">
        <f t="shared" si="142"/>
        <v>612736</v>
      </c>
      <c r="U406" s="522">
        <f t="shared" si="142"/>
        <v>-44795</v>
      </c>
      <c r="V406" s="394">
        <f>V381</f>
        <v>566987</v>
      </c>
      <c r="W406" s="637">
        <f>W381</f>
        <v>567941</v>
      </c>
      <c r="X406" s="522">
        <f t="shared" si="142"/>
        <v>282600</v>
      </c>
      <c r="Y406" s="522">
        <f t="shared" si="142"/>
        <v>282600</v>
      </c>
      <c r="Z406" s="254"/>
      <c r="AA406" s="254"/>
      <c r="AB406" s="254"/>
      <c r="AC406" s="254"/>
      <c r="AD406" s="254"/>
      <c r="AE406" s="254"/>
      <c r="AF406" s="254"/>
      <c r="AG406" s="254"/>
      <c r="AH406" s="254"/>
      <c r="AI406" s="254"/>
      <c r="AJ406" s="254"/>
      <c r="AK406" s="254"/>
      <c r="AL406" s="254"/>
      <c r="AM406" s="254"/>
      <c r="AN406" s="254"/>
      <c r="AO406" s="254"/>
      <c r="AP406" s="254"/>
      <c r="AQ406" s="254"/>
      <c r="AR406" s="254"/>
      <c r="AS406" s="254"/>
      <c r="AT406" s="254"/>
      <c r="AU406" s="254"/>
      <c r="AV406" s="254"/>
      <c r="AW406" s="254"/>
    </row>
    <row r="407" spans="1:25" ht="12.75">
      <c r="A407" s="121"/>
      <c r="B407" s="121"/>
      <c r="C407" s="121"/>
      <c r="D407" s="121"/>
      <c r="E407" s="121"/>
      <c r="F407" s="121"/>
      <c r="G407" s="121"/>
      <c r="H407" s="121"/>
      <c r="I407" s="121"/>
      <c r="J407" s="121"/>
      <c r="K407" s="19"/>
      <c r="L407" s="19"/>
      <c r="M407" s="19"/>
      <c r="N407" s="27"/>
      <c r="O407" s="27"/>
      <c r="P407" s="27"/>
      <c r="Q407" s="27"/>
      <c r="R407" s="146"/>
      <c r="S407" s="27"/>
      <c r="T407" s="580"/>
      <c r="U407" s="27"/>
      <c r="V407" s="333"/>
      <c r="W407" s="644"/>
      <c r="X407" s="27"/>
      <c r="Y407" s="27"/>
    </row>
    <row r="408" spans="1:49" s="66" customFormat="1" ht="12.75">
      <c r="A408" s="286"/>
      <c r="B408" s="286"/>
      <c r="C408" s="286"/>
      <c r="D408" s="286"/>
      <c r="E408" s="286"/>
      <c r="F408" s="286"/>
      <c r="G408" s="286"/>
      <c r="H408" s="286"/>
      <c r="I408" s="286"/>
      <c r="J408" s="286"/>
      <c r="K408" s="440" t="s">
        <v>290</v>
      </c>
      <c r="L408" s="785" t="s">
        <v>291</v>
      </c>
      <c r="M408" s="785"/>
      <c r="N408" s="47"/>
      <c r="O408" s="47"/>
      <c r="P408" s="47"/>
      <c r="Q408" s="47"/>
      <c r="R408" s="148"/>
      <c r="S408" s="47"/>
      <c r="T408" s="613"/>
      <c r="U408" s="47"/>
      <c r="V408" s="340"/>
      <c r="W408" s="560"/>
      <c r="X408" s="47"/>
      <c r="Y408" s="47"/>
      <c r="Z408" s="254"/>
      <c r="AA408" s="254"/>
      <c r="AB408" s="254"/>
      <c r="AC408" s="254"/>
      <c r="AD408" s="254"/>
      <c r="AE408" s="254"/>
      <c r="AF408" s="254"/>
      <c r="AG408" s="254"/>
      <c r="AH408" s="254"/>
      <c r="AI408" s="254"/>
      <c r="AJ408" s="254"/>
      <c r="AK408" s="254"/>
      <c r="AL408" s="254"/>
      <c r="AM408" s="254"/>
      <c r="AN408" s="254"/>
      <c r="AO408" s="254"/>
      <c r="AP408" s="254"/>
      <c r="AQ408" s="254"/>
      <c r="AR408" s="254"/>
      <c r="AS408" s="254"/>
      <c r="AT408" s="254"/>
      <c r="AU408" s="254"/>
      <c r="AV408" s="254"/>
      <c r="AW408" s="254"/>
    </row>
    <row r="409" spans="1:49" s="66" customFormat="1" ht="12.75">
      <c r="A409" s="286" t="s">
        <v>292</v>
      </c>
      <c r="B409" s="286"/>
      <c r="C409" s="286"/>
      <c r="D409" s="286"/>
      <c r="E409" s="286"/>
      <c r="F409" s="286"/>
      <c r="G409" s="286"/>
      <c r="H409" s="286"/>
      <c r="I409" s="286"/>
      <c r="J409" s="286">
        <v>640</v>
      </c>
      <c r="K409" s="391" t="s">
        <v>25</v>
      </c>
      <c r="L409" s="389" t="s">
        <v>99</v>
      </c>
      <c r="M409" s="391"/>
      <c r="N409" s="523"/>
      <c r="O409" s="523"/>
      <c r="P409" s="523"/>
      <c r="Q409" s="523"/>
      <c r="R409" s="399"/>
      <c r="S409" s="523"/>
      <c r="T409" s="585"/>
      <c r="U409" s="523"/>
      <c r="V409" s="392"/>
      <c r="W409" s="559"/>
      <c r="X409" s="523"/>
      <c r="Y409" s="523"/>
      <c r="Z409" s="254"/>
      <c r="AA409" s="254"/>
      <c r="AB409" s="254"/>
      <c r="AC409" s="254"/>
      <c r="AD409" s="254"/>
      <c r="AE409" s="254"/>
      <c r="AF409" s="254"/>
      <c r="AG409" s="254"/>
      <c r="AH409" s="254"/>
      <c r="AI409" s="254"/>
      <c r="AJ409" s="254"/>
      <c r="AK409" s="254"/>
      <c r="AL409" s="254"/>
      <c r="AM409" s="254"/>
      <c r="AN409" s="254"/>
      <c r="AO409" s="254"/>
      <c r="AP409" s="254"/>
      <c r="AQ409" s="254"/>
      <c r="AR409" s="254"/>
      <c r="AS409" s="254"/>
      <c r="AT409" s="254"/>
      <c r="AU409" s="254"/>
      <c r="AV409" s="254"/>
      <c r="AW409" s="254"/>
    </row>
    <row r="410" spans="1:25" s="164" customFormat="1" ht="12.75">
      <c r="A410" s="175" t="s">
        <v>293</v>
      </c>
      <c r="B410" s="121">
        <v>1</v>
      </c>
      <c r="C410" s="121"/>
      <c r="D410" s="121"/>
      <c r="E410" s="121">
        <v>4</v>
      </c>
      <c r="F410" s="121"/>
      <c r="G410" s="121"/>
      <c r="H410" s="121"/>
      <c r="I410" s="121"/>
      <c r="J410" s="121">
        <v>640</v>
      </c>
      <c r="K410" s="126">
        <v>3</v>
      </c>
      <c r="L410" s="126" t="s">
        <v>0</v>
      </c>
      <c r="M410" s="126"/>
      <c r="N410" s="135">
        <f aca="true" t="shared" si="143" ref="N410:Y410">N411</f>
        <v>400000</v>
      </c>
      <c r="O410" s="135">
        <f t="shared" si="143"/>
        <v>560000</v>
      </c>
      <c r="P410" s="135">
        <f t="shared" si="143"/>
        <v>616850</v>
      </c>
      <c r="Q410" s="135">
        <f t="shared" si="143"/>
        <v>500000</v>
      </c>
      <c r="R410" s="127">
        <f t="shared" si="143"/>
        <v>0</v>
      </c>
      <c r="S410" s="135">
        <f t="shared" si="143"/>
        <v>0</v>
      </c>
      <c r="T410" s="575">
        <f t="shared" si="143"/>
        <v>500000</v>
      </c>
      <c r="U410" s="521">
        <f aca="true" t="shared" si="144" ref="U410:U415">W410-T410</f>
        <v>0</v>
      </c>
      <c r="V410" s="329">
        <f t="shared" si="143"/>
        <v>400135</v>
      </c>
      <c r="W410" s="633">
        <f>W411</f>
        <v>500000</v>
      </c>
      <c r="X410" s="135">
        <f t="shared" si="143"/>
        <v>500000</v>
      </c>
      <c r="Y410" s="135">
        <f t="shared" si="143"/>
        <v>500000</v>
      </c>
    </row>
    <row r="411" spans="1:25" s="164" customFormat="1" ht="12.75">
      <c r="A411" s="175" t="s">
        <v>293</v>
      </c>
      <c r="B411" s="121">
        <v>1</v>
      </c>
      <c r="C411" s="121"/>
      <c r="D411" s="121"/>
      <c r="E411" s="121">
        <v>4</v>
      </c>
      <c r="F411" s="121"/>
      <c r="G411" s="121"/>
      <c r="H411" s="121"/>
      <c r="I411" s="121"/>
      <c r="J411" s="121">
        <v>640</v>
      </c>
      <c r="K411" s="205">
        <v>32</v>
      </c>
      <c r="L411" s="186" t="s">
        <v>5</v>
      </c>
      <c r="M411" s="187"/>
      <c r="N411" s="135">
        <f aca="true" t="shared" si="145" ref="N411:Y411">N412+N414</f>
        <v>400000</v>
      </c>
      <c r="O411" s="135">
        <f>O412+O414</f>
        <v>560000</v>
      </c>
      <c r="P411" s="135">
        <f>P412+P414</f>
        <v>616850</v>
      </c>
      <c r="Q411" s="135">
        <f t="shared" si="145"/>
        <v>500000</v>
      </c>
      <c r="R411" s="127">
        <f t="shared" si="145"/>
        <v>0</v>
      </c>
      <c r="S411" s="135">
        <f t="shared" si="145"/>
        <v>0</v>
      </c>
      <c r="T411" s="575">
        <f t="shared" si="145"/>
        <v>500000</v>
      </c>
      <c r="U411" s="521">
        <f t="shared" si="144"/>
        <v>0</v>
      </c>
      <c r="V411" s="329">
        <f t="shared" si="145"/>
        <v>400135</v>
      </c>
      <c r="W411" s="633">
        <f>W412+W414</f>
        <v>500000</v>
      </c>
      <c r="X411" s="135">
        <f t="shared" si="145"/>
        <v>500000</v>
      </c>
      <c r="Y411" s="135">
        <f t="shared" si="145"/>
        <v>500000</v>
      </c>
    </row>
    <row r="412" spans="1:25" s="164" customFormat="1" ht="12.75">
      <c r="A412" s="175" t="s">
        <v>293</v>
      </c>
      <c r="B412" s="121">
        <v>1</v>
      </c>
      <c r="C412" s="121"/>
      <c r="D412" s="121"/>
      <c r="E412" s="121">
        <v>4</v>
      </c>
      <c r="F412" s="121"/>
      <c r="G412" s="121"/>
      <c r="H412" s="121"/>
      <c r="I412" s="121"/>
      <c r="J412" s="121">
        <v>640</v>
      </c>
      <c r="K412" s="172">
        <v>322</v>
      </c>
      <c r="L412" s="202" t="s">
        <v>26</v>
      </c>
      <c r="M412" s="203"/>
      <c r="N412" s="135">
        <f aca="true" t="shared" si="146" ref="N412:Y412">N413</f>
        <v>250000</v>
      </c>
      <c r="O412" s="135">
        <f t="shared" si="146"/>
        <v>330000</v>
      </c>
      <c r="P412" s="135">
        <f t="shared" si="146"/>
        <v>369876</v>
      </c>
      <c r="Q412" s="135">
        <f t="shared" si="146"/>
        <v>300000</v>
      </c>
      <c r="R412" s="127">
        <f t="shared" si="146"/>
        <v>0</v>
      </c>
      <c r="S412" s="135">
        <f t="shared" si="146"/>
        <v>0</v>
      </c>
      <c r="T412" s="575">
        <f t="shared" si="146"/>
        <v>300000</v>
      </c>
      <c r="U412" s="521">
        <f t="shared" si="144"/>
        <v>0</v>
      </c>
      <c r="V412" s="329">
        <f t="shared" si="146"/>
        <v>265587</v>
      </c>
      <c r="W412" s="633">
        <f>W413</f>
        <v>300000</v>
      </c>
      <c r="X412" s="135">
        <f t="shared" si="146"/>
        <v>300000</v>
      </c>
      <c r="Y412" s="135">
        <f t="shared" si="146"/>
        <v>300000</v>
      </c>
    </row>
    <row r="413" spans="1:25" s="164" customFormat="1" ht="12.75">
      <c r="A413" s="175" t="s">
        <v>293</v>
      </c>
      <c r="B413" s="121">
        <v>1</v>
      </c>
      <c r="C413" s="121"/>
      <c r="D413" s="121"/>
      <c r="E413" s="121">
        <v>4</v>
      </c>
      <c r="F413" s="121"/>
      <c r="G413" s="121"/>
      <c r="H413" s="121"/>
      <c r="I413" s="121"/>
      <c r="J413" s="121">
        <v>640</v>
      </c>
      <c r="K413" s="205">
        <v>3223</v>
      </c>
      <c r="L413" s="747" t="s">
        <v>82</v>
      </c>
      <c r="M413" s="748"/>
      <c r="N413" s="135">
        <v>250000</v>
      </c>
      <c r="O413" s="135">
        <v>330000</v>
      </c>
      <c r="P413" s="135">
        <v>369876</v>
      </c>
      <c r="Q413" s="135">
        <v>300000</v>
      </c>
      <c r="R413" s="127">
        <v>0</v>
      </c>
      <c r="S413" s="135">
        <v>0</v>
      </c>
      <c r="T413" s="575">
        <v>300000</v>
      </c>
      <c r="U413" s="521">
        <f t="shared" si="144"/>
        <v>0</v>
      </c>
      <c r="V413" s="329">
        <v>265587</v>
      </c>
      <c r="W413" s="633">
        <v>300000</v>
      </c>
      <c r="X413" s="135">
        <v>300000</v>
      </c>
      <c r="Y413" s="135">
        <v>300000</v>
      </c>
    </row>
    <row r="414" spans="1:25" s="164" customFormat="1" ht="12.75">
      <c r="A414" s="175" t="s">
        <v>293</v>
      </c>
      <c r="B414" s="121">
        <v>1</v>
      </c>
      <c r="C414" s="121"/>
      <c r="D414" s="121"/>
      <c r="E414" s="121">
        <v>4</v>
      </c>
      <c r="F414" s="121"/>
      <c r="G414" s="121"/>
      <c r="H414" s="121"/>
      <c r="I414" s="121"/>
      <c r="J414" s="121">
        <v>640</v>
      </c>
      <c r="K414" s="172">
        <v>323</v>
      </c>
      <c r="L414" s="202" t="s">
        <v>7</v>
      </c>
      <c r="M414" s="203"/>
      <c r="N414" s="135">
        <f>N415</f>
        <v>150000</v>
      </c>
      <c r="O414" s="135">
        <f>O415</f>
        <v>230000</v>
      </c>
      <c r="P414" s="135">
        <f aca="true" t="shared" si="147" ref="P414:Y414">P415</f>
        <v>246974</v>
      </c>
      <c r="Q414" s="135">
        <f t="shared" si="147"/>
        <v>200000</v>
      </c>
      <c r="R414" s="127">
        <f t="shared" si="147"/>
        <v>0</v>
      </c>
      <c r="S414" s="135">
        <f t="shared" si="147"/>
        <v>0</v>
      </c>
      <c r="T414" s="575">
        <f t="shared" si="147"/>
        <v>200000</v>
      </c>
      <c r="U414" s="521">
        <f t="shared" si="144"/>
        <v>0</v>
      </c>
      <c r="V414" s="329">
        <f t="shared" si="147"/>
        <v>134548</v>
      </c>
      <c r="W414" s="633">
        <f>W415</f>
        <v>200000</v>
      </c>
      <c r="X414" s="135">
        <f t="shared" si="147"/>
        <v>200000</v>
      </c>
      <c r="Y414" s="135">
        <f t="shared" si="147"/>
        <v>200000</v>
      </c>
    </row>
    <row r="415" spans="1:25" s="164" customFormat="1" ht="12.75">
      <c r="A415" s="175" t="s">
        <v>293</v>
      </c>
      <c r="B415" s="121">
        <v>1</v>
      </c>
      <c r="C415" s="121"/>
      <c r="D415" s="121"/>
      <c r="E415" s="121">
        <v>4</v>
      </c>
      <c r="F415" s="121"/>
      <c r="G415" s="121"/>
      <c r="H415" s="121"/>
      <c r="I415" s="121"/>
      <c r="J415" s="121">
        <v>640</v>
      </c>
      <c r="K415" s="205">
        <v>3232</v>
      </c>
      <c r="L415" s="747" t="s">
        <v>100</v>
      </c>
      <c r="M415" s="748"/>
      <c r="N415" s="135">
        <v>150000</v>
      </c>
      <c r="O415" s="135">
        <v>230000</v>
      </c>
      <c r="P415" s="135">
        <v>246974</v>
      </c>
      <c r="Q415" s="135">
        <v>200000</v>
      </c>
      <c r="R415" s="127">
        <v>0</v>
      </c>
      <c r="S415" s="135">
        <v>0</v>
      </c>
      <c r="T415" s="575">
        <v>200000</v>
      </c>
      <c r="U415" s="521">
        <f t="shared" si="144"/>
        <v>0</v>
      </c>
      <c r="V415" s="329">
        <v>134548</v>
      </c>
      <c r="W415" s="633">
        <v>200000</v>
      </c>
      <c r="X415" s="135">
        <v>200000</v>
      </c>
      <c r="Y415" s="135">
        <v>200000</v>
      </c>
    </row>
    <row r="416" spans="1:49" s="451" customFormat="1" ht="12.75">
      <c r="A416" s="286"/>
      <c r="B416" s="286"/>
      <c r="C416" s="286"/>
      <c r="D416" s="286"/>
      <c r="E416" s="286"/>
      <c r="F416" s="286"/>
      <c r="G416" s="286"/>
      <c r="H416" s="286"/>
      <c r="I416" s="286"/>
      <c r="J416" s="286"/>
      <c r="K416" s="485"/>
      <c r="L416" s="778" t="s">
        <v>122</v>
      </c>
      <c r="M416" s="779"/>
      <c r="N416" s="542">
        <f aca="true" t="shared" si="148" ref="N416:Y416">N410</f>
        <v>400000</v>
      </c>
      <c r="O416" s="542">
        <f t="shared" si="148"/>
        <v>560000</v>
      </c>
      <c r="P416" s="542">
        <f t="shared" si="148"/>
        <v>616850</v>
      </c>
      <c r="Q416" s="542">
        <f t="shared" si="148"/>
        <v>500000</v>
      </c>
      <c r="R416" s="404">
        <f t="shared" si="148"/>
        <v>0</v>
      </c>
      <c r="S416" s="542">
        <f t="shared" si="148"/>
        <v>0</v>
      </c>
      <c r="T416" s="611">
        <f>T410</f>
        <v>500000</v>
      </c>
      <c r="U416" s="542">
        <f>U410</f>
        <v>0</v>
      </c>
      <c r="V416" s="405">
        <f>V410</f>
        <v>400135</v>
      </c>
      <c r="W416" s="558">
        <f>W410</f>
        <v>500000</v>
      </c>
      <c r="X416" s="542">
        <f t="shared" si="148"/>
        <v>500000</v>
      </c>
      <c r="Y416" s="542">
        <f t="shared" si="148"/>
        <v>500000</v>
      </c>
      <c r="Z416" s="254"/>
      <c r="AA416" s="254"/>
      <c r="AB416" s="254"/>
      <c r="AC416" s="254"/>
      <c r="AD416" s="254"/>
      <c r="AE416" s="254"/>
      <c r="AF416" s="254"/>
      <c r="AG416" s="254"/>
      <c r="AH416" s="254"/>
      <c r="AI416" s="254"/>
      <c r="AJ416" s="254"/>
      <c r="AK416" s="254"/>
      <c r="AL416" s="254"/>
      <c r="AM416" s="254"/>
      <c r="AN416" s="254"/>
      <c r="AO416" s="254"/>
      <c r="AP416" s="254"/>
      <c r="AQ416" s="254"/>
      <c r="AR416" s="254"/>
      <c r="AS416" s="254"/>
      <c r="AT416" s="254"/>
      <c r="AU416" s="254"/>
      <c r="AV416" s="254"/>
      <c r="AW416" s="254"/>
    </row>
    <row r="417" spans="1:49" s="65" customFormat="1" ht="12.75">
      <c r="A417" s="121"/>
      <c r="B417" s="121"/>
      <c r="C417" s="121"/>
      <c r="D417" s="121"/>
      <c r="E417" s="121"/>
      <c r="F417" s="121"/>
      <c r="G417" s="121"/>
      <c r="H417" s="121"/>
      <c r="I417" s="121"/>
      <c r="J417" s="121"/>
      <c r="K417" s="42"/>
      <c r="L417" s="123"/>
      <c r="M417" s="132"/>
      <c r="N417" s="46"/>
      <c r="O417" s="46"/>
      <c r="P417" s="46"/>
      <c r="Q417" s="46"/>
      <c r="R417" s="133"/>
      <c r="S417" s="46"/>
      <c r="T417" s="610"/>
      <c r="U417" s="46"/>
      <c r="V417" s="349"/>
      <c r="W417" s="644"/>
      <c r="X417" s="46"/>
      <c r="Y417" s="46"/>
      <c r="Z417" s="164"/>
      <c r="AA417" s="164"/>
      <c r="AB417" s="164"/>
      <c r="AC417" s="164"/>
      <c r="AD417" s="164"/>
      <c r="AE417" s="164"/>
      <c r="AF417" s="164"/>
      <c r="AG417" s="164"/>
      <c r="AH417" s="164"/>
      <c r="AI417" s="164"/>
      <c r="AJ417" s="164"/>
      <c r="AK417" s="164"/>
      <c r="AL417" s="164"/>
      <c r="AM417" s="164"/>
      <c r="AN417" s="164"/>
      <c r="AO417" s="164"/>
      <c r="AP417" s="164"/>
      <c r="AQ417" s="164"/>
      <c r="AR417" s="164"/>
      <c r="AS417" s="164"/>
      <c r="AT417" s="164"/>
      <c r="AU417" s="164"/>
      <c r="AV417" s="164"/>
      <c r="AW417" s="164"/>
    </row>
    <row r="418" spans="1:49" s="157" customFormat="1" ht="12.75">
      <c r="A418" s="286"/>
      <c r="B418" s="286"/>
      <c r="C418" s="286"/>
      <c r="D418" s="286"/>
      <c r="E418" s="286"/>
      <c r="F418" s="286"/>
      <c r="G418" s="286"/>
      <c r="H418" s="286"/>
      <c r="I418" s="286"/>
      <c r="J418" s="286"/>
      <c r="K418" s="456" t="s">
        <v>552</v>
      </c>
      <c r="L418" s="493" t="s">
        <v>553</v>
      </c>
      <c r="M418" s="493"/>
      <c r="N418" s="528"/>
      <c r="O418" s="528"/>
      <c r="P418" s="528"/>
      <c r="Q418" s="528"/>
      <c r="R418" s="397"/>
      <c r="S418" s="528"/>
      <c r="T418" s="591"/>
      <c r="U418" s="528"/>
      <c r="V418" s="398"/>
      <c r="W418" s="557"/>
      <c r="X418" s="528"/>
      <c r="Y418" s="528"/>
      <c r="Z418" s="254"/>
      <c r="AA418" s="254"/>
      <c r="AB418" s="254"/>
      <c r="AC418" s="254"/>
      <c r="AD418" s="254"/>
      <c r="AE418" s="254"/>
      <c r="AF418" s="254"/>
      <c r="AG418" s="254"/>
      <c r="AH418" s="254"/>
      <c r="AI418" s="254"/>
      <c r="AJ418" s="254"/>
      <c r="AK418" s="254"/>
      <c r="AL418" s="254"/>
      <c r="AM418" s="254"/>
      <c r="AN418" s="254"/>
      <c r="AO418" s="254"/>
      <c r="AP418" s="254"/>
      <c r="AQ418" s="254"/>
      <c r="AR418" s="254"/>
      <c r="AS418" s="254"/>
      <c r="AT418" s="254"/>
      <c r="AU418" s="254"/>
      <c r="AV418" s="254"/>
      <c r="AW418" s="254"/>
    </row>
    <row r="419" spans="1:49" s="157" customFormat="1" ht="12.75">
      <c r="A419" s="286" t="s">
        <v>292</v>
      </c>
      <c r="B419" s="286"/>
      <c r="C419" s="286"/>
      <c r="D419" s="286"/>
      <c r="E419" s="286"/>
      <c r="F419" s="286"/>
      <c r="G419" s="286"/>
      <c r="H419" s="286"/>
      <c r="I419" s="286"/>
      <c r="J419" s="286"/>
      <c r="K419" s="456" t="s">
        <v>554</v>
      </c>
      <c r="L419" s="780" t="s">
        <v>555</v>
      </c>
      <c r="M419" s="780"/>
      <c r="N419" s="528"/>
      <c r="O419" s="528"/>
      <c r="P419" s="528"/>
      <c r="Q419" s="528"/>
      <c r="R419" s="397"/>
      <c r="S419" s="528"/>
      <c r="T419" s="591"/>
      <c r="U419" s="528"/>
      <c r="V419" s="398"/>
      <c r="W419" s="557"/>
      <c r="X419" s="528"/>
      <c r="Y419" s="666"/>
      <c r="Z419" s="254"/>
      <c r="AA419" s="254"/>
      <c r="AB419" s="254"/>
      <c r="AC419" s="254"/>
      <c r="AD419" s="254"/>
      <c r="AE419" s="254"/>
      <c r="AF419" s="254"/>
      <c r="AG419" s="254"/>
      <c r="AH419" s="254"/>
      <c r="AI419" s="254"/>
      <c r="AJ419" s="254"/>
      <c r="AK419" s="254"/>
      <c r="AL419" s="254"/>
      <c r="AM419" s="254"/>
      <c r="AN419" s="254"/>
      <c r="AO419" s="254"/>
      <c r="AP419" s="254"/>
      <c r="AQ419" s="254"/>
      <c r="AR419" s="254"/>
      <c r="AS419" s="254"/>
      <c r="AT419" s="254"/>
      <c r="AU419" s="254"/>
      <c r="AV419" s="254"/>
      <c r="AW419" s="254"/>
    </row>
    <row r="420" spans="1:25" s="164" customFormat="1" ht="12.75">
      <c r="A420" s="121" t="s">
        <v>556</v>
      </c>
      <c r="B420" s="121">
        <v>1</v>
      </c>
      <c r="C420" s="121"/>
      <c r="D420" s="121"/>
      <c r="E420" s="121"/>
      <c r="F420" s="121"/>
      <c r="G420" s="121"/>
      <c r="H420" s="121"/>
      <c r="I420" s="121"/>
      <c r="J420" s="121">
        <v>660</v>
      </c>
      <c r="K420" s="126">
        <v>4</v>
      </c>
      <c r="L420" s="745" t="s">
        <v>1</v>
      </c>
      <c r="M420" s="746"/>
      <c r="N420" s="135">
        <f aca="true" t="shared" si="149" ref="N420:Y422">N421</f>
        <v>0</v>
      </c>
      <c r="O420" s="135">
        <f t="shared" si="149"/>
        <v>80000</v>
      </c>
      <c r="P420" s="135">
        <f t="shared" si="149"/>
        <v>0</v>
      </c>
      <c r="Q420" s="135">
        <f t="shared" si="149"/>
        <v>80000</v>
      </c>
      <c r="R420" s="127">
        <f t="shared" si="149"/>
        <v>-80000</v>
      </c>
      <c r="S420" s="135">
        <f t="shared" si="149"/>
        <v>-80000</v>
      </c>
      <c r="T420" s="575">
        <v>0</v>
      </c>
      <c r="U420" s="521">
        <f>W420-T420</f>
        <v>0</v>
      </c>
      <c r="V420" s="329">
        <v>0</v>
      </c>
      <c r="W420" s="633">
        <f>W421</f>
        <v>0</v>
      </c>
      <c r="X420" s="135">
        <f t="shared" si="149"/>
        <v>0</v>
      </c>
      <c r="Y420" s="135">
        <f t="shared" si="149"/>
        <v>0</v>
      </c>
    </row>
    <row r="421" spans="1:25" s="164" customFormat="1" ht="12.75">
      <c r="A421" s="121" t="s">
        <v>556</v>
      </c>
      <c r="B421" s="121">
        <v>1</v>
      </c>
      <c r="C421" s="121"/>
      <c r="D421" s="121"/>
      <c r="E421" s="121"/>
      <c r="F421" s="121"/>
      <c r="G421" s="121"/>
      <c r="H421" s="121"/>
      <c r="I421" s="121"/>
      <c r="J421" s="121">
        <v>660</v>
      </c>
      <c r="K421" s="205">
        <v>42</v>
      </c>
      <c r="L421" s="747" t="s">
        <v>28</v>
      </c>
      <c r="M421" s="748"/>
      <c r="N421" s="135">
        <f t="shared" si="149"/>
        <v>0</v>
      </c>
      <c r="O421" s="135">
        <f t="shared" si="149"/>
        <v>80000</v>
      </c>
      <c r="P421" s="135">
        <f t="shared" si="149"/>
        <v>0</v>
      </c>
      <c r="Q421" s="135">
        <f t="shared" si="149"/>
        <v>80000</v>
      </c>
      <c r="R421" s="127">
        <f t="shared" si="149"/>
        <v>-80000</v>
      </c>
      <c r="S421" s="135">
        <f t="shared" si="149"/>
        <v>-80000</v>
      </c>
      <c r="T421" s="575">
        <v>0</v>
      </c>
      <c r="U421" s="521">
        <f>W421-T421</f>
        <v>0</v>
      </c>
      <c r="V421" s="329">
        <v>0</v>
      </c>
      <c r="W421" s="633">
        <f>W422</f>
        <v>0</v>
      </c>
      <c r="X421" s="135">
        <f t="shared" si="149"/>
        <v>0</v>
      </c>
      <c r="Y421" s="135">
        <f t="shared" si="149"/>
        <v>0</v>
      </c>
    </row>
    <row r="422" spans="1:25" s="164" customFormat="1" ht="12.75">
      <c r="A422" s="121" t="s">
        <v>556</v>
      </c>
      <c r="B422" s="121">
        <v>1</v>
      </c>
      <c r="C422" s="121"/>
      <c r="D422" s="121"/>
      <c r="E422" s="121"/>
      <c r="F422" s="121"/>
      <c r="G422" s="121"/>
      <c r="H422" s="121"/>
      <c r="I422" s="121"/>
      <c r="J422" s="121">
        <v>660</v>
      </c>
      <c r="K422" s="126">
        <v>422</v>
      </c>
      <c r="L422" s="745" t="s">
        <v>14</v>
      </c>
      <c r="M422" s="746"/>
      <c r="N422" s="135">
        <f t="shared" si="149"/>
        <v>0</v>
      </c>
      <c r="O422" s="135">
        <f t="shared" si="149"/>
        <v>80000</v>
      </c>
      <c r="P422" s="135">
        <f t="shared" si="149"/>
        <v>0</v>
      </c>
      <c r="Q422" s="135">
        <f t="shared" si="149"/>
        <v>80000</v>
      </c>
      <c r="R422" s="127">
        <f t="shared" si="149"/>
        <v>-80000</v>
      </c>
      <c r="S422" s="135">
        <f t="shared" si="149"/>
        <v>-80000</v>
      </c>
      <c r="T422" s="575">
        <v>0</v>
      </c>
      <c r="U422" s="521">
        <f>W422-T422</f>
        <v>0</v>
      </c>
      <c r="V422" s="329">
        <v>0</v>
      </c>
      <c r="W422" s="633">
        <f>W423</f>
        <v>0</v>
      </c>
      <c r="X422" s="135">
        <f t="shared" si="149"/>
        <v>0</v>
      </c>
      <c r="Y422" s="135">
        <f t="shared" si="149"/>
        <v>0</v>
      </c>
    </row>
    <row r="423" spans="1:25" s="164" customFormat="1" ht="27" customHeight="1">
      <c r="A423" s="121" t="s">
        <v>556</v>
      </c>
      <c r="B423" s="121">
        <v>1</v>
      </c>
      <c r="C423" s="121"/>
      <c r="D423" s="121"/>
      <c r="E423" s="121"/>
      <c r="F423" s="121"/>
      <c r="G423" s="121"/>
      <c r="H423" s="121"/>
      <c r="I423" s="121"/>
      <c r="J423" s="121">
        <v>660</v>
      </c>
      <c r="K423" s="205">
        <v>4227</v>
      </c>
      <c r="L423" s="760" t="s">
        <v>557</v>
      </c>
      <c r="M423" s="761"/>
      <c r="N423" s="135">
        <v>0</v>
      </c>
      <c r="O423" s="135">
        <v>80000</v>
      </c>
      <c r="P423" s="135">
        <v>0</v>
      </c>
      <c r="Q423" s="135">
        <v>80000</v>
      </c>
      <c r="R423" s="127">
        <v>-80000</v>
      </c>
      <c r="S423" s="135">
        <v>-80000</v>
      </c>
      <c r="T423" s="575">
        <v>0</v>
      </c>
      <c r="U423" s="521">
        <f>W423-T423</f>
        <v>0</v>
      </c>
      <c r="V423" s="329">
        <v>0</v>
      </c>
      <c r="W423" s="633">
        <v>0</v>
      </c>
      <c r="X423" s="258">
        <v>0</v>
      </c>
      <c r="Y423" s="135">
        <v>0</v>
      </c>
    </row>
    <row r="424" spans="1:49" s="451" customFormat="1" ht="12.75">
      <c r="A424" s="286"/>
      <c r="B424" s="286"/>
      <c r="C424" s="286"/>
      <c r="D424" s="286"/>
      <c r="E424" s="286"/>
      <c r="F424" s="286"/>
      <c r="G424" s="286"/>
      <c r="H424" s="286"/>
      <c r="I424" s="286"/>
      <c r="J424" s="286"/>
      <c r="K424" s="485"/>
      <c r="L424" s="778" t="s">
        <v>122</v>
      </c>
      <c r="M424" s="779"/>
      <c r="N424" s="542">
        <f aca="true" t="shared" si="150" ref="N424:Y424">N420</f>
        <v>0</v>
      </c>
      <c r="O424" s="542">
        <f t="shared" si="150"/>
        <v>80000</v>
      </c>
      <c r="P424" s="542">
        <f t="shared" si="150"/>
        <v>0</v>
      </c>
      <c r="Q424" s="542">
        <f t="shared" si="150"/>
        <v>80000</v>
      </c>
      <c r="R424" s="404">
        <f t="shared" si="150"/>
        <v>-80000</v>
      </c>
      <c r="S424" s="542">
        <f t="shared" si="150"/>
        <v>-80000</v>
      </c>
      <c r="T424" s="611">
        <v>0</v>
      </c>
      <c r="U424" s="542">
        <v>0</v>
      </c>
      <c r="V424" s="405">
        <v>0</v>
      </c>
      <c r="W424" s="558">
        <f>W420</f>
        <v>0</v>
      </c>
      <c r="X424" s="542">
        <f t="shared" si="150"/>
        <v>0</v>
      </c>
      <c r="Y424" s="542">
        <f t="shared" si="150"/>
        <v>0</v>
      </c>
      <c r="Z424" s="254"/>
      <c r="AA424" s="254"/>
      <c r="AB424" s="254"/>
      <c r="AC424" s="254"/>
      <c r="AD424" s="254"/>
      <c r="AE424" s="254"/>
      <c r="AF424" s="254"/>
      <c r="AG424" s="254"/>
      <c r="AH424" s="254"/>
      <c r="AI424" s="254"/>
      <c r="AJ424" s="254"/>
      <c r="AK424" s="254"/>
      <c r="AL424" s="254"/>
      <c r="AM424" s="254"/>
      <c r="AN424" s="254"/>
      <c r="AO424" s="254"/>
      <c r="AP424" s="254"/>
      <c r="AQ424" s="254"/>
      <c r="AR424" s="254"/>
      <c r="AS424" s="254"/>
      <c r="AT424" s="254"/>
      <c r="AU424" s="254"/>
      <c r="AV424" s="254"/>
      <c r="AW424" s="254"/>
    </row>
    <row r="425" spans="1:25" ht="12.75">
      <c r="A425" s="121"/>
      <c r="B425" s="121"/>
      <c r="C425" s="121"/>
      <c r="D425" s="121"/>
      <c r="E425" s="121"/>
      <c r="F425" s="121"/>
      <c r="G425" s="121"/>
      <c r="H425" s="121"/>
      <c r="I425" s="121"/>
      <c r="J425" s="121"/>
      <c r="K425" s="19"/>
      <c r="L425" s="22"/>
      <c r="M425" s="59"/>
      <c r="N425" s="27"/>
      <c r="O425" s="27"/>
      <c r="P425" s="27"/>
      <c r="Q425" s="27"/>
      <c r="R425" s="146"/>
      <c r="S425" s="27"/>
      <c r="T425" s="580"/>
      <c r="U425" s="27"/>
      <c r="V425" s="333"/>
      <c r="W425" s="644"/>
      <c r="X425" s="27"/>
      <c r="Y425" s="27"/>
    </row>
    <row r="426" spans="1:49" s="66" customFormat="1" ht="12.75">
      <c r="A426" s="286"/>
      <c r="B426" s="286"/>
      <c r="C426" s="286"/>
      <c r="D426" s="286"/>
      <c r="E426" s="286"/>
      <c r="F426" s="286"/>
      <c r="G426" s="286"/>
      <c r="H426" s="286"/>
      <c r="I426" s="286"/>
      <c r="J426" s="286"/>
      <c r="K426" s="440" t="s">
        <v>294</v>
      </c>
      <c r="L426" s="785" t="s">
        <v>360</v>
      </c>
      <c r="M426" s="785"/>
      <c r="N426" s="785"/>
      <c r="O426" s="518"/>
      <c r="P426" s="518"/>
      <c r="Q426" s="47"/>
      <c r="R426" s="148"/>
      <c r="S426" s="47"/>
      <c r="T426" s="613"/>
      <c r="U426" s="47"/>
      <c r="V426" s="340"/>
      <c r="W426" s="560"/>
      <c r="X426" s="47"/>
      <c r="Y426" s="47"/>
      <c r="Z426" s="254"/>
      <c r="AA426" s="254"/>
      <c r="AB426" s="254"/>
      <c r="AC426" s="254"/>
      <c r="AD426" s="254"/>
      <c r="AE426" s="254"/>
      <c r="AF426" s="254"/>
      <c r="AG426" s="254"/>
      <c r="AH426" s="254"/>
      <c r="AI426" s="254"/>
      <c r="AJ426" s="254"/>
      <c r="AK426" s="254"/>
      <c r="AL426" s="254"/>
      <c r="AM426" s="254"/>
      <c r="AN426" s="254"/>
      <c r="AO426" s="254"/>
      <c r="AP426" s="254"/>
      <c r="AQ426" s="254"/>
      <c r="AR426" s="254"/>
      <c r="AS426" s="254"/>
      <c r="AT426" s="254"/>
      <c r="AU426" s="254"/>
      <c r="AV426" s="254"/>
      <c r="AW426" s="254"/>
    </row>
    <row r="427" spans="1:49" s="66" customFormat="1" ht="12.75">
      <c r="A427" s="286" t="s">
        <v>295</v>
      </c>
      <c r="B427" s="286"/>
      <c r="C427" s="286"/>
      <c r="D427" s="286"/>
      <c r="E427" s="286"/>
      <c r="F427" s="286"/>
      <c r="G427" s="286"/>
      <c r="H427" s="286"/>
      <c r="I427" s="286"/>
      <c r="J427" s="286">
        <v>520</v>
      </c>
      <c r="K427" s="391" t="s">
        <v>57</v>
      </c>
      <c r="L427" s="389" t="s">
        <v>101</v>
      </c>
      <c r="M427" s="391"/>
      <c r="N427" s="523"/>
      <c r="O427" s="523"/>
      <c r="P427" s="523"/>
      <c r="Q427" s="523"/>
      <c r="R427" s="399"/>
      <c r="S427" s="523"/>
      <c r="T427" s="585"/>
      <c r="U427" s="523"/>
      <c r="V427" s="392"/>
      <c r="W427" s="559"/>
      <c r="X427" s="523"/>
      <c r="Y427" s="523"/>
      <c r="Z427" s="254"/>
      <c r="AA427" s="254"/>
      <c r="AB427" s="254"/>
      <c r="AC427" s="254"/>
      <c r="AD427" s="254"/>
      <c r="AE427" s="254"/>
      <c r="AF427" s="254"/>
      <c r="AG427" s="254"/>
      <c r="AH427" s="254"/>
      <c r="AI427" s="254"/>
      <c r="AJ427" s="254"/>
      <c r="AK427" s="254"/>
      <c r="AL427" s="254"/>
      <c r="AM427" s="254"/>
      <c r="AN427" s="254"/>
      <c r="AO427" s="254"/>
      <c r="AP427" s="254"/>
      <c r="AQ427" s="254"/>
      <c r="AR427" s="254"/>
      <c r="AS427" s="254"/>
      <c r="AT427" s="254"/>
      <c r="AU427" s="254"/>
      <c r="AV427" s="254"/>
      <c r="AW427" s="254"/>
    </row>
    <row r="428" spans="1:25" s="164" customFormat="1" ht="12.75">
      <c r="A428" s="175" t="s">
        <v>296</v>
      </c>
      <c r="B428" s="121">
        <v>1</v>
      </c>
      <c r="C428" s="121"/>
      <c r="D428" s="121"/>
      <c r="E428" s="121"/>
      <c r="F428" s="121"/>
      <c r="G428" s="121"/>
      <c r="H428" s="121"/>
      <c r="I428" s="121"/>
      <c r="J428" s="121">
        <v>520</v>
      </c>
      <c r="K428" s="126">
        <v>3</v>
      </c>
      <c r="L428" s="126" t="s">
        <v>0</v>
      </c>
      <c r="M428" s="126"/>
      <c r="N428" s="135">
        <f aca="true" t="shared" si="151" ref="N428:Y429">N429</f>
        <v>55000</v>
      </c>
      <c r="O428" s="135">
        <f t="shared" si="151"/>
        <v>69500</v>
      </c>
      <c r="P428" s="135">
        <f t="shared" si="151"/>
        <v>67672</v>
      </c>
      <c r="Q428" s="135">
        <f t="shared" si="151"/>
        <v>85000</v>
      </c>
      <c r="R428" s="127">
        <f t="shared" si="151"/>
        <v>80000</v>
      </c>
      <c r="S428" s="135">
        <f t="shared" si="151"/>
        <v>90000</v>
      </c>
      <c r="T428" s="575">
        <f t="shared" si="151"/>
        <v>175000</v>
      </c>
      <c r="U428" s="521">
        <f aca="true" t="shared" si="152" ref="U428:U433">W428-T428</f>
        <v>-29625</v>
      </c>
      <c r="V428" s="329">
        <f t="shared" si="151"/>
        <v>111270</v>
      </c>
      <c r="W428" s="633">
        <f t="shared" si="151"/>
        <v>145375</v>
      </c>
      <c r="X428" s="135">
        <f t="shared" si="151"/>
        <v>85000</v>
      </c>
      <c r="Y428" s="135">
        <f t="shared" si="151"/>
        <v>85000</v>
      </c>
    </row>
    <row r="429" spans="1:25" s="164" customFormat="1" ht="12.75">
      <c r="A429" s="175" t="s">
        <v>296</v>
      </c>
      <c r="B429" s="121">
        <v>1</v>
      </c>
      <c r="C429" s="121"/>
      <c r="D429" s="121"/>
      <c r="E429" s="121"/>
      <c r="F429" s="121"/>
      <c r="G429" s="121"/>
      <c r="H429" s="121"/>
      <c r="I429" s="121"/>
      <c r="J429" s="121">
        <v>520</v>
      </c>
      <c r="K429" s="205">
        <v>32</v>
      </c>
      <c r="L429" s="186" t="s">
        <v>5</v>
      </c>
      <c r="M429" s="187"/>
      <c r="N429" s="135">
        <f t="shared" si="151"/>
        <v>55000</v>
      </c>
      <c r="O429" s="135">
        <f t="shared" si="151"/>
        <v>69500</v>
      </c>
      <c r="P429" s="135">
        <f t="shared" si="151"/>
        <v>67672</v>
      </c>
      <c r="Q429" s="135">
        <f t="shared" si="151"/>
        <v>85000</v>
      </c>
      <c r="R429" s="127">
        <f t="shared" si="151"/>
        <v>80000</v>
      </c>
      <c r="S429" s="135">
        <f t="shared" si="151"/>
        <v>90000</v>
      </c>
      <c r="T429" s="575">
        <f t="shared" si="151"/>
        <v>175000</v>
      </c>
      <c r="U429" s="521">
        <f t="shared" si="152"/>
        <v>-29625</v>
      </c>
      <c r="V429" s="329">
        <f t="shared" si="151"/>
        <v>111270</v>
      </c>
      <c r="W429" s="633">
        <f t="shared" si="151"/>
        <v>145375</v>
      </c>
      <c r="X429" s="135">
        <f t="shared" si="151"/>
        <v>85000</v>
      </c>
      <c r="Y429" s="135">
        <f t="shared" si="151"/>
        <v>85000</v>
      </c>
    </row>
    <row r="430" spans="1:25" s="164" customFormat="1" ht="12.75">
      <c r="A430" s="175" t="s">
        <v>296</v>
      </c>
      <c r="B430" s="121">
        <v>1</v>
      </c>
      <c r="C430" s="121"/>
      <c r="D430" s="121"/>
      <c r="E430" s="121"/>
      <c r="F430" s="121"/>
      <c r="G430" s="121"/>
      <c r="H430" s="121"/>
      <c r="I430" s="121"/>
      <c r="J430" s="121">
        <v>520</v>
      </c>
      <c r="K430" s="172">
        <v>323</v>
      </c>
      <c r="L430" s="202" t="s">
        <v>7</v>
      </c>
      <c r="M430" s="203"/>
      <c r="N430" s="135">
        <f aca="true" t="shared" si="153" ref="N430:Y430">N431+N432+N433</f>
        <v>55000</v>
      </c>
      <c r="O430" s="135">
        <f>O431+O432+O433</f>
        <v>69500</v>
      </c>
      <c r="P430" s="135">
        <f>P431+P432+P433</f>
        <v>67672</v>
      </c>
      <c r="Q430" s="135">
        <f t="shared" si="153"/>
        <v>85000</v>
      </c>
      <c r="R430" s="127">
        <f t="shared" si="153"/>
        <v>80000</v>
      </c>
      <c r="S430" s="135">
        <f t="shared" si="153"/>
        <v>90000</v>
      </c>
      <c r="T430" s="575">
        <f t="shared" si="153"/>
        <v>175000</v>
      </c>
      <c r="U430" s="521">
        <f t="shared" si="152"/>
        <v>-29625</v>
      </c>
      <c r="V430" s="329">
        <f t="shared" si="153"/>
        <v>111270</v>
      </c>
      <c r="W430" s="633">
        <f>W431+W432+W433</f>
        <v>145375</v>
      </c>
      <c r="X430" s="135">
        <f t="shared" si="153"/>
        <v>85000</v>
      </c>
      <c r="Y430" s="135">
        <f t="shared" si="153"/>
        <v>85000</v>
      </c>
    </row>
    <row r="431" spans="1:25" s="164" customFormat="1" ht="12.75">
      <c r="A431" s="175" t="s">
        <v>296</v>
      </c>
      <c r="B431" s="121">
        <v>1</v>
      </c>
      <c r="C431" s="121"/>
      <c r="D431" s="121"/>
      <c r="E431" s="121"/>
      <c r="F431" s="121"/>
      <c r="G431" s="121"/>
      <c r="H431" s="121"/>
      <c r="I431" s="121"/>
      <c r="J431" s="121">
        <v>520</v>
      </c>
      <c r="K431" s="205">
        <v>3234</v>
      </c>
      <c r="L431" s="205" t="s">
        <v>102</v>
      </c>
      <c r="M431" s="205"/>
      <c r="N431" s="135">
        <v>25000</v>
      </c>
      <c r="O431" s="135">
        <v>25000</v>
      </c>
      <c r="P431" s="135">
        <v>22875</v>
      </c>
      <c r="Q431" s="135">
        <v>25000</v>
      </c>
      <c r="R431" s="127">
        <v>0</v>
      </c>
      <c r="S431" s="135">
        <v>0</v>
      </c>
      <c r="T431" s="575">
        <v>25000</v>
      </c>
      <c r="U431" s="521">
        <f t="shared" si="152"/>
        <v>-9625</v>
      </c>
      <c r="V431" s="329">
        <v>15375</v>
      </c>
      <c r="W431" s="633">
        <v>15375</v>
      </c>
      <c r="X431" s="135">
        <v>25000</v>
      </c>
      <c r="Y431" s="135">
        <v>25000</v>
      </c>
    </row>
    <row r="432" spans="1:25" s="164" customFormat="1" ht="12.75">
      <c r="A432" s="175" t="s">
        <v>296</v>
      </c>
      <c r="B432" s="121">
        <v>1</v>
      </c>
      <c r="C432" s="121"/>
      <c r="D432" s="121"/>
      <c r="E432" s="121"/>
      <c r="F432" s="121"/>
      <c r="G432" s="121"/>
      <c r="H432" s="121"/>
      <c r="I432" s="121"/>
      <c r="J432" s="121">
        <v>520</v>
      </c>
      <c r="K432" s="205">
        <v>3234</v>
      </c>
      <c r="L432" s="205" t="s">
        <v>170</v>
      </c>
      <c r="M432" s="205"/>
      <c r="N432" s="135">
        <v>10000</v>
      </c>
      <c r="O432" s="135">
        <v>10000</v>
      </c>
      <c r="P432" s="135">
        <v>3125</v>
      </c>
      <c r="Q432" s="135">
        <v>30000</v>
      </c>
      <c r="R432" s="127">
        <v>0</v>
      </c>
      <c r="S432" s="135">
        <v>0</v>
      </c>
      <c r="T432" s="575">
        <v>30000</v>
      </c>
      <c r="U432" s="521">
        <f t="shared" si="152"/>
        <v>0</v>
      </c>
      <c r="V432" s="329">
        <v>23825</v>
      </c>
      <c r="W432" s="633">
        <v>30000</v>
      </c>
      <c r="X432" s="135">
        <v>30000</v>
      </c>
      <c r="Y432" s="135">
        <v>30000</v>
      </c>
    </row>
    <row r="433" spans="1:25" s="164" customFormat="1" ht="13.5" thickBot="1">
      <c r="A433" s="175" t="s">
        <v>296</v>
      </c>
      <c r="B433" s="121">
        <v>1</v>
      </c>
      <c r="C433" s="121"/>
      <c r="D433" s="121"/>
      <c r="E433" s="121"/>
      <c r="F433" s="121"/>
      <c r="G433" s="121"/>
      <c r="H433" s="121"/>
      <c r="I433" s="121"/>
      <c r="J433" s="121">
        <v>520</v>
      </c>
      <c r="K433" s="131">
        <v>3234</v>
      </c>
      <c r="L433" s="131" t="s">
        <v>512</v>
      </c>
      <c r="M433" s="131"/>
      <c r="N433" s="129">
        <v>20000</v>
      </c>
      <c r="O433" s="129">
        <v>34500</v>
      </c>
      <c r="P433" s="129">
        <v>41672</v>
      </c>
      <c r="Q433" s="129">
        <v>30000</v>
      </c>
      <c r="R433" s="130">
        <v>80000</v>
      </c>
      <c r="S433" s="129">
        <v>90000</v>
      </c>
      <c r="T433" s="590">
        <v>120000</v>
      </c>
      <c r="U433" s="521">
        <f t="shared" si="152"/>
        <v>-20000</v>
      </c>
      <c r="V433" s="339">
        <v>72070</v>
      </c>
      <c r="W433" s="649">
        <v>100000</v>
      </c>
      <c r="X433" s="135">
        <v>30000</v>
      </c>
      <c r="Y433" s="135">
        <v>30000</v>
      </c>
    </row>
    <row r="434" spans="1:49" s="451" customFormat="1" ht="12.75">
      <c r="A434" s="286"/>
      <c r="B434" s="286"/>
      <c r="C434" s="286"/>
      <c r="D434" s="286"/>
      <c r="E434" s="286"/>
      <c r="F434" s="286"/>
      <c r="G434" s="286"/>
      <c r="H434" s="286"/>
      <c r="I434" s="286"/>
      <c r="J434" s="286"/>
      <c r="K434" s="475"/>
      <c r="L434" s="475" t="s">
        <v>122</v>
      </c>
      <c r="M434" s="475"/>
      <c r="N434" s="538">
        <f aca="true" t="shared" si="154" ref="N434:Y434">N428</f>
        <v>55000</v>
      </c>
      <c r="O434" s="538">
        <f t="shared" si="154"/>
        <v>69500</v>
      </c>
      <c r="P434" s="538">
        <f t="shared" si="154"/>
        <v>67672</v>
      </c>
      <c r="Q434" s="538">
        <f t="shared" si="154"/>
        <v>85000</v>
      </c>
      <c r="R434" s="402">
        <f t="shared" si="154"/>
        <v>80000</v>
      </c>
      <c r="S434" s="538">
        <f t="shared" si="154"/>
        <v>90000</v>
      </c>
      <c r="T434" s="604">
        <f t="shared" si="154"/>
        <v>175000</v>
      </c>
      <c r="U434" s="538">
        <f t="shared" si="154"/>
        <v>-29625</v>
      </c>
      <c r="V434" s="403">
        <f t="shared" si="154"/>
        <v>111270</v>
      </c>
      <c r="W434" s="561">
        <f>W428</f>
        <v>145375</v>
      </c>
      <c r="X434" s="538">
        <f t="shared" si="154"/>
        <v>85000</v>
      </c>
      <c r="Y434" s="538">
        <f t="shared" si="154"/>
        <v>85000</v>
      </c>
      <c r="Z434" s="254"/>
      <c r="AA434" s="254"/>
      <c r="AB434" s="254"/>
      <c r="AC434" s="254"/>
      <c r="AD434" s="254"/>
      <c r="AE434" s="254"/>
      <c r="AF434" s="254"/>
      <c r="AG434" s="254"/>
      <c r="AH434" s="254"/>
      <c r="AI434" s="254"/>
      <c r="AJ434" s="254"/>
      <c r="AK434" s="254"/>
      <c r="AL434" s="254"/>
      <c r="AM434" s="254"/>
      <c r="AN434" s="254"/>
      <c r="AO434" s="254"/>
      <c r="AP434" s="254"/>
      <c r="AQ434" s="254"/>
      <c r="AR434" s="254"/>
      <c r="AS434" s="254"/>
      <c r="AT434" s="254"/>
      <c r="AU434" s="254"/>
      <c r="AV434" s="254"/>
      <c r="AW434" s="254"/>
    </row>
    <row r="435" spans="1:25" ht="12.75">
      <c r="A435" s="121"/>
      <c r="B435" s="121"/>
      <c r="C435" s="121"/>
      <c r="D435" s="121"/>
      <c r="E435" s="121"/>
      <c r="F435" s="121"/>
      <c r="G435" s="121"/>
      <c r="H435" s="121"/>
      <c r="I435" s="121"/>
      <c r="J435" s="121"/>
      <c r="K435" s="42"/>
      <c r="L435" s="42"/>
      <c r="M435" s="42"/>
      <c r="N435" s="46"/>
      <c r="O435" s="46"/>
      <c r="P435" s="46"/>
      <c r="Q435" s="46"/>
      <c r="R435" s="133"/>
      <c r="S435" s="46"/>
      <c r="T435" s="610"/>
      <c r="U435" s="46"/>
      <c r="V435" s="349"/>
      <c r="W435" s="644"/>
      <c r="X435" s="46"/>
      <c r="Y435" s="46"/>
    </row>
    <row r="436" spans="1:49" s="66" customFormat="1" ht="12.75">
      <c r="A436" s="286" t="s">
        <v>297</v>
      </c>
      <c r="B436" s="286"/>
      <c r="C436" s="286"/>
      <c r="D436" s="286"/>
      <c r="E436" s="286"/>
      <c r="F436" s="286"/>
      <c r="G436" s="286"/>
      <c r="H436" s="286"/>
      <c r="I436" s="286"/>
      <c r="J436" s="286">
        <v>630</v>
      </c>
      <c r="K436" s="391" t="s">
        <v>57</v>
      </c>
      <c r="L436" s="790" t="s">
        <v>298</v>
      </c>
      <c r="M436" s="790"/>
      <c r="N436" s="523"/>
      <c r="O436" s="523"/>
      <c r="P436" s="523"/>
      <c r="Q436" s="523"/>
      <c r="R436" s="399"/>
      <c r="S436" s="523"/>
      <c r="T436" s="585"/>
      <c r="U436" s="523"/>
      <c r="V436" s="392"/>
      <c r="W436" s="559"/>
      <c r="X436" s="523"/>
      <c r="Y436" s="523"/>
      <c r="Z436" s="254"/>
      <c r="AA436" s="254"/>
      <c r="AB436" s="254"/>
      <c r="AC436" s="254"/>
      <c r="AD436" s="254"/>
      <c r="AE436" s="254"/>
      <c r="AF436" s="254"/>
      <c r="AG436" s="254"/>
      <c r="AH436" s="254"/>
      <c r="AI436" s="254"/>
      <c r="AJ436" s="254"/>
      <c r="AK436" s="254"/>
      <c r="AL436" s="254"/>
      <c r="AM436" s="254"/>
      <c r="AN436" s="254"/>
      <c r="AO436" s="254"/>
      <c r="AP436" s="254"/>
      <c r="AQ436" s="254"/>
      <c r="AR436" s="254"/>
      <c r="AS436" s="254"/>
      <c r="AT436" s="254"/>
      <c r="AU436" s="254"/>
      <c r="AV436" s="254"/>
      <c r="AW436" s="254"/>
    </row>
    <row r="437" spans="1:25" s="164" customFormat="1" ht="12.75">
      <c r="A437" s="175" t="s">
        <v>297</v>
      </c>
      <c r="B437" s="121">
        <v>1</v>
      </c>
      <c r="C437" s="121"/>
      <c r="D437" s="121"/>
      <c r="E437" s="121"/>
      <c r="F437" s="121"/>
      <c r="G437" s="121"/>
      <c r="H437" s="121"/>
      <c r="I437" s="121"/>
      <c r="J437" s="121">
        <v>630</v>
      </c>
      <c r="K437" s="126">
        <v>3</v>
      </c>
      <c r="L437" s="126" t="s">
        <v>0</v>
      </c>
      <c r="M437" s="126"/>
      <c r="N437" s="135">
        <f aca="true" t="shared" si="155" ref="N437:Y439">N438</f>
        <v>20000</v>
      </c>
      <c r="O437" s="135">
        <f t="shared" si="155"/>
        <v>45000</v>
      </c>
      <c r="P437" s="135">
        <f t="shared" si="155"/>
        <v>44676</v>
      </c>
      <c r="Q437" s="135">
        <f t="shared" si="155"/>
        <v>150000</v>
      </c>
      <c r="R437" s="127">
        <f t="shared" si="155"/>
        <v>-120000</v>
      </c>
      <c r="S437" s="135">
        <f t="shared" si="155"/>
        <v>-50000</v>
      </c>
      <c r="T437" s="575">
        <f t="shared" si="155"/>
        <v>100000</v>
      </c>
      <c r="U437" s="135">
        <f>V437-T437</f>
        <v>-100000</v>
      </c>
      <c r="V437" s="329">
        <f t="shared" si="155"/>
        <v>0</v>
      </c>
      <c r="W437" s="633">
        <f>W438</f>
        <v>0</v>
      </c>
      <c r="X437" s="135">
        <f t="shared" si="155"/>
        <v>50000</v>
      </c>
      <c r="Y437" s="135">
        <f t="shared" si="155"/>
        <v>50000</v>
      </c>
    </row>
    <row r="438" spans="1:25" s="164" customFormat="1" ht="12.75">
      <c r="A438" s="175" t="s">
        <v>297</v>
      </c>
      <c r="B438" s="121">
        <v>1</v>
      </c>
      <c r="C438" s="121"/>
      <c r="D438" s="121"/>
      <c r="E438" s="121"/>
      <c r="F438" s="121"/>
      <c r="G438" s="121"/>
      <c r="H438" s="121"/>
      <c r="I438" s="121"/>
      <c r="J438" s="121">
        <v>630</v>
      </c>
      <c r="K438" s="205">
        <v>32</v>
      </c>
      <c r="L438" s="186" t="s">
        <v>5</v>
      </c>
      <c r="M438" s="187"/>
      <c r="N438" s="135">
        <f t="shared" si="155"/>
        <v>20000</v>
      </c>
      <c r="O438" s="135">
        <f t="shared" si="155"/>
        <v>45000</v>
      </c>
      <c r="P438" s="135">
        <f t="shared" si="155"/>
        <v>44676</v>
      </c>
      <c r="Q438" s="135">
        <f t="shared" si="155"/>
        <v>150000</v>
      </c>
      <c r="R438" s="127">
        <f t="shared" si="155"/>
        <v>-120000</v>
      </c>
      <c r="S438" s="135">
        <f t="shared" si="155"/>
        <v>-50000</v>
      </c>
      <c r="T438" s="575">
        <f t="shared" si="155"/>
        <v>100000</v>
      </c>
      <c r="U438" s="135">
        <f>V438-T438</f>
        <v>-100000</v>
      </c>
      <c r="V438" s="329">
        <f t="shared" si="155"/>
        <v>0</v>
      </c>
      <c r="W438" s="633">
        <f>W439</f>
        <v>0</v>
      </c>
      <c r="X438" s="135">
        <f t="shared" si="155"/>
        <v>50000</v>
      </c>
      <c r="Y438" s="135">
        <f t="shared" si="155"/>
        <v>50000</v>
      </c>
    </row>
    <row r="439" spans="1:25" s="164" customFormat="1" ht="12.75">
      <c r="A439" s="175" t="s">
        <v>297</v>
      </c>
      <c r="B439" s="121">
        <v>1</v>
      </c>
      <c r="C439" s="121"/>
      <c r="D439" s="121"/>
      <c r="E439" s="121"/>
      <c r="F439" s="121"/>
      <c r="G439" s="121"/>
      <c r="H439" s="121"/>
      <c r="I439" s="121"/>
      <c r="J439" s="121">
        <v>630</v>
      </c>
      <c r="K439" s="172">
        <v>323</v>
      </c>
      <c r="L439" s="202" t="s">
        <v>7</v>
      </c>
      <c r="M439" s="203"/>
      <c r="N439" s="135">
        <f t="shared" si="155"/>
        <v>20000</v>
      </c>
      <c r="O439" s="135">
        <f t="shared" si="155"/>
        <v>45000</v>
      </c>
      <c r="P439" s="135">
        <f t="shared" si="155"/>
        <v>44676</v>
      </c>
      <c r="Q439" s="135">
        <f t="shared" si="155"/>
        <v>150000</v>
      </c>
      <c r="R439" s="127">
        <f t="shared" si="155"/>
        <v>-120000</v>
      </c>
      <c r="S439" s="135">
        <f t="shared" si="155"/>
        <v>-50000</v>
      </c>
      <c r="T439" s="575">
        <f t="shared" si="155"/>
        <v>100000</v>
      </c>
      <c r="U439" s="135">
        <f>V439-T439</f>
        <v>-100000</v>
      </c>
      <c r="V439" s="329">
        <f t="shared" si="155"/>
        <v>0</v>
      </c>
      <c r="W439" s="633">
        <f>W440</f>
        <v>0</v>
      </c>
      <c r="X439" s="135">
        <f t="shared" si="155"/>
        <v>50000</v>
      </c>
      <c r="Y439" s="135">
        <f t="shared" si="155"/>
        <v>50000</v>
      </c>
    </row>
    <row r="440" spans="1:25" s="164" customFormat="1" ht="13.5" thickBot="1">
      <c r="A440" s="175" t="s">
        <v>297</v>
      </c>
      <c r="B440" s="121">
        <v>1</v>
      </c>
      <c r="C440" s="121"/>
      <c r="D440" s="121"/>
      <c r="E440" s="121"/>
      <c r="F440" s="121"/>
      <c r="G440" s="121"/>
      <c r="H440" s="121"/>
      <c r="I440" s="121"/>
      <c r="J440" s="121">
        <v>630</v>
      </c>
      <c r="K440" s="205">
        <v>3232</v>
      </c>
      <c r="L440" s="749" t="s">
        <v>104</v>
      </c>
      <c r="M440" s="750"/>
      <c r="N440" s="135">
        <v>20000</v>
      </c>
      <c r="O440" s="135">
        <v>45000</v>
      </c>
      <c r="P440" s="135">
        <v>44676</v>
      </c>
      <c r="Q440" s="135">
        <v>150000</v>
      </c>
      <c r="R440" s="127">
        <v>-120000</v>
      </c>
      <c r="S440" s="135">
        <v>-50000</v>
      </c>
      <c r="T440" s="575">
        <v>100000</v>
      </c>
      <c r="U440" s="135">
        <f>V440-T440</f>
        <v>-100000</v>
      </c>
      <c r="V440" s="329">
        <v>0</v>
      </c>
      <c r="W440" s="633">
        <v>0</v>
      </c>
      <c r="X440" s="135">
        <v>50000</v>
      </c>
      <c r="Y440" s="135">
        <v>50000</v>
      </c>
    </row>
    <row r="441" spans="1:49" s="451" customFormat="1" ht="12.75">
      <c r="A441" s="286"/>
      <c r="B441" s="286"/>
      <c r="C441" s="286"/>
      <c r="D441" s="286"/>
      <c r="E441" s="286"/>
      <c r="F441" s="286"/>
      <c r="G441" s="286"/>
      <c r="H441" s="286"/>
      <c r="I441" s="286"/>
      <c r="J441" s="286"/>
      <c r="K441" s="475"/>
      <c r="L441" s="475" t="s">
        <v>122</v>
      </c>
      <c r="M441" s="475"/>
      <c r="N441" s="538">
        <f aca="true" t="shared" si="156" ref="N441:Y441">N437</f>
        <v>20000</v>
      </c>
      <c r="O441" s="538">
        <f t="shared" si="156"/>
        <v>45000</v>
      </c>
      <c r="P441" s="538">
        <f t="shared" si="156"/>
        <v>44676</v>
      </c>
      <c r="Q441" s="538">
        <f t="shared" si="156"/>
        <v>150000</v>
      </c>
      <c r="R441" s="402">
        <f t="shared" si="156"/>
        <v>-120000</v>
      </c>
      <c r="S441" s="538">
        <f t="shared" si="156"/>
        <v>-50000</v>
      </c>
      <c r="T441" s="604">
        <f t="shared" si="156"/>
        <v>100000</v>
      </c>
      <c r="U441" s="538">
        <f t="shared" si="156"/>
        <v>-100000</v>
      </c>
      <c r="V441" s="403">
        <v>0</v>
      </c>
      <c r="W441" s="561">
        <f>W437</f>
        <v>0</v>
      </c>
      <c r="X441" s="538">
        <f t="shared" si="156"/>
        <v>50000</v>
      </c>
      <c r="Y441" s="538">
        <f t="shared" si="156"/>
        <v>50000</v>
      </c>
      <c r="Z441" s="254"/>
      <c r="AA441" s="254"/>
      <c r="AB441" s="254"/>
      <c r="AC441" s="254"/>
      <c r="AD441" s="254"/>
      <c r="AE441" s="254"/>
      <c r="AF441" s="254"/>
      <c r="AG441" s="254"/>
      <c r="AH441" s="254"/>
      <c r="AI441" s="254"/>
      <c r="AJ441" s="254"/>
      <c r="AK441" s="254"/>
      <c r="AL441" s="254"/>
      <c r="AM441" s="254"/>
      <c r="AN441" s="254"/>
      <c r="AO441" s="254"/>
      <c r="AP441" s="254"/>
      <c r="AQ441" s="254"/>
      <c r="AR441" s="254"/>
      <c r="AS441" s="254"/>
      <c r="AT441" s="254"/>
      <c r="AU441" s="254"/>
      <c r="AV441" s="254"/>
      <c r="AW441" s="254"/>
    </row>
    <row r="442" spans="1:25" ht="12.75">
      <c r="A442" s="121"/>
      <c r="B442" s="121"/>
      <c r="C442" s="121"/>
      <c r="D442" s="121"/>
      <c r="E442" s="121"/>
      <c r="F442" s="121"/>
      <c r="G442" s="121"/>
      <c r="H442" s="121"/>
      <c r="I442" s="121"/>
      <c r="J442" s="121"/>
      <c r="K442" s="19"/>
      <c r="L442" s="19"/>
      <c r="M442" s="19"/>
      <c r="N442" s="27"/>
      <c r="O442" s="27"/>
      <c r="P442" s="27"/>
      <c r="Q442" s="27"/>
      <c r="R442" s="146"/>
      <c r="S442" s="27"/>
      <c r="T442" s="580"/>
      <c r="U442" s="27"/>
      <c r="V442" s="333"/>
      <c r="W442" s="644"/>
      <c r="X442" s="27"/>
      <c r="Y442" s="27"/>
    </row>
    <row r="443" spans="1:49" s="66" customFormat="1" ht="12.75">
      <c r="A443" s="286" t="s">
        <v>300</v>
      </c>
      <c r="B443" s="286"/>
      <c r="C443" s="286"/>
      <c r="D443" s="286"/>
      <c r="E443" s="286"/>
      <c r="F443" s="286"/>
      <c r="G443" s="286"/>
      <c r="H443" s="286"/>
      <c r="I443" s="286"/>
      <c r="J443" s="286"/>
      <c r="K443" s="440" t="s">
        <v>302</v>
      </c>
      <c r="L443" s="440" t="s">
        <v>299</v>
      </c>
      <c r="M443" s="440"/>
      <c r="N443" s="47"/>
      <c r="O443" s="47"/>
      <c r="P443" s="47"/>
      <c r="Q443" s="47"/>
      <c r="R443" s="148"/>
      <c r="S443" s="47"/>
      <c r="T443" s="613"/>
      <c r="U443" s="47"/>
      <c r="V443" s="340"/>
      <c r="W443" s="560"/>
      <c r="X443" s="47"/>
      <c r="Y443" s="47"/>
      <c r="Z443" s="254"/>
      <c r="AA443" s="254"/>
      <c r="AB443" s="254"/>
      <c r="AC443" s="254"/>
      <c r="AD443" s="254"/>
      <c r="AE443" s="254"/>
      <c r="AF443" s="254"/>
      <c r="AG443" s="254"/>
      <c r="AH443" s="254"/>
      <c r="AI443" s="254"/>
      <c r="AJ443" s="254"/>
      <c r="AK443" s="254"/>
      <c r="AL443" s="254"/>
      <c r="AM443" s="254"/>
      <c r="AN443" s="254"/>
      <c r="AO443" s="254"/>
      <c r="AP443" s="254"/>
      <c r="AQ443" s="254"/>
      <c r="AR443" s="254"/>
      <c r="AS443" s="254"/>
      <c r="AT443" s="254"/>
      <c r="AU443" s="254"/>
      <c r="AV443" s="254"/>
      <c r="AW443" s="254"/>
    </row>
    <row r="444" spans="1:49" s="66" customFormat="1" ht="12.75">
      <c r="A444" s="286" t="s">
        <v>301</v>
      </c>
      <c r="B444" s="286"/>
      <c r="C444" s="286"/>
      <c r="D444" s="286"/>
      <c r="E444" s="286"/>
      <c r="F444" s="286"/>
      <c r="G444" s="286"/>
      <c r="H444" s="286"/>
      <c r="I444" s="286"/>
      <c r="J444" s="286">
        <v>510</v>
      </c>
      <c r="K444" s="391" t="s">
        <v>313</v>
      </c>
      <c r="L444" s="389" t="s">
        <v>103</v>
      </c>
      <c r="M444" s="391"/>
      <c r="N444" s="523"/>
      <c r="O444" s="523"/>
      <c r="P444" s="523"/>
      <c r="Q444" s="523"/>
      <c r="R444" s="399"/>
      <c r="S444" s="523"/>
      <c r="T444" s="585"/>
      <c r="U444" s="523"/>
      <c r="V444" s="392"/>
      <c r="W444" s="559"/>
      <c r="X444" s="523"/>
      <c r="Y444" s="523"/>
      <c r="Z444" s="254"/>
      <c r="AA444" s="254"/>
      <c r="AB444" s="254"/>
      <c r="AC444" s="254"/>
      <c r="AD444" s="254"/>
      <c r="AE444" s="254"/>
      <c r="AF444" s="254"/>
      <c r="AG444" s="254"/>
      <c r="AH444" s="254"/>
      <c r="AI444" s="254"/>
      <c r="AJ444" s="254"/>
      <c r="AK444" s="254"/>
      <c r="AL444" s="254"/>
      <c r="AM444" s="254"/>
      <c r="AN444" s="254"/>
      <c r="AO444" s="254"/>
      <c r="AP444" s="254"/>
      <c r="AQ444" s="254"/>
      <c r="AR444" s="254"/>
      <c r="AS444" s="254"/>
      <c r="AT444" s="254"/>
      <c r="AU444" s="254"/>
      <c r="AV444" s="254"/>
      <c r="AW444" s="254"/>
    </row>
    <row r="445" spans="1:25" s="164" customFormat="1" ht="12.75">
      <c r="A445" s="175" t="s">
        <v>301</v>
      </c>
      <c r="B445" s="121">
        <v>1</v>
      </c>
      <c r="C445" s="121"/>
      <c r="D445" s="121"/>
      <c r="E445" s="121">
        <v>4</v>
      </c>
      <c r="F445" s="121"/>
      <c r="G445" s="121"/>
      <c r="H445" s="121"/>
      <c r="I445" s="121"/>
      <c r="J445" s="121">
        <v>510</v>
      </c>
      <c r="K445" s="126">
        <v>4</v>
      </c>
      <c r="L445" s="126" t="s">
        <v>1</v>
      </c>
      <c r="M445" s="126"/>
      <c r="N445" s="135">
        <f>N446</f>
        <v>100000</v>
      </c>
      <c r="O445" s="135">
        <f>O446</f>
        <v>230000</v>
      </c>
      <c r="P445" s="135">
        <f>P446</f>
        <v>227875</v>
      </c>
      <c r="Q445" s="135">
        <f>Q446</f>
        <v>300000</v>
      </c>
      <c r="R445" s="127">
        <f>R446</f>
        <v>0</v>
      </c>
      <c r="S445" s="135">
        <f>S447+S453+S455+S457</f>
        <v>742000</v>
      </c>
      <c r="T445" s="575">
        <f>T446</f>
        <v>1042000</v>
      </c>
      <c r="U445" s="521">
        <f aca="true" t="shared" si="157" ref="U445:U461">W445-T445</f>
        <v>-958600</v>
      </c>
      <c r="V445" s="329">
        <f>V446</f>
        <v>0</v>
      </c>
      <c r="W445" s="633">
        <f>W446</f>
        <v>83400</v>
      </c>
      <c r="X445" s="135">
        <f>X446</f>
        <v>5850000</v>
      </c>
      <c r="Y445" s="135">
        <f>Y446</f>
        <v>1190000</v>
      </c>
    </row>
    <row r="446" spans="1:25" s="164" customFormat="1" ht="12.75">
      <c r="A446" s="175" t="s">
        <v>301</v>
      </c>
      <c r="B446" s="121">
        <v>1</v>
      </c>
      <c r="C446" s="121"/>
      <c r="D446" s="121"/>
      <c r="E446" s="121">
        <v>4</v>
      </c>
      <c r="F446" s="121"/>
      <c r="G446" s="121"/>
      <c r="H446" s="121"/>
      <c r="I446" s="121"/>
      <c r="J446" s="121">
        <v>510</v>
      </c>
      <c r="K446" s="205">
        <v>42</v>
      </c>
      <c r="L446" s="205" t="s">
        <v>28</v>
      </c>
      <c r="M446" s="205"/>
      <c r="N446" s="135">
        <f aca="true" t="shared" si="158" ref="N446:S446">N447+N453+N455</f>
        <v>100000</v>
      </c>
      <c r="O446" s="135">
        <f t="shared" si="158"/>
        <v>230000</v>
      </c>
      <c r="P446" s="135">
        <f t="shared" si="158"/>
        <v>227875</v>
      </c>
      <c r="Q446" s="135">
        <f t="shared" si="158"/>
        <v>300000</v>
      </c>
      <c r="R446" s="127">
        <f t="shared" si="158"/>
        <v>0</v>
      </c>
      <c r="S446" s="135">
        <f t="shared" si="158"/>
        <v>0</v>
      </c>
      <c r="T446" s="575">
        <f>T447+T453+T457+T456</f>
        <v>1042000</v>
      </c>
      <c r="U446" s="521">
        <f t="shared" si="157"/>
        <v>-958600</v>
      </c>
      <c r="V446" s="329">
        <f>V447+V453+V457+V456</f>
        <v>0</v>
      </c>
      <c r="W446" s="633">
        <f>W447+W453+W457+W455</f>
        <v>83400</v>
      </c>
      <c r="X446" s="135">
        <f>X447+X453+X457+X456</f>
        <v>5850000</v>
      </c>
      <c r="Y446" s="135">
        <f>Y447+Y453+Y457+Y456</f>
        <v>1190000</v>
      </c>
    </row>
    <row r="447" spans="1:25" s="164" customFormat="1" ht="20.25" customHeight="1">
      <c r="A447" s="175" t="s">
        <v>301</v>
      </c>
      <c r="B447" s="121">
        <v>1</v>
      </c>
      <c r="C447" s="121"/>
      <c r="D447" s="121"/>
      <c r="E447" s="121">
        <v>4</v>
      </c>
      <c r="F447" s="121"/>
      <c r="G447" s="121"/>
      <c r="H447" s="121"/>
      <c r="I447" s="121"/>
      <c r="J447" s="121">
        <v>510</v>
      </c>
      <c r="K447" s="172">
        <v>422</v>
      </c>
      <c r="L447" s="172" t="s">
        <v>14</v>
      </c>
      <c r="M447" s="172"/>
      <c r="N447" s="135">
        <f aca="true" t="shared" si="159" ref="N447:Y447">N448+N449+N450+N451+N452</f>
        <v>100000</v>
      </c>
      <c r="O447" s="135">
        <v>0</v>
      </c>
      <c r="P447" s="135">
        <f>P448+P449+P450+P451+P452</f>
        <v>0</v>
      </c>
      <c r="Q447" s="135">
        <f t="shared" si="159"/>
        <v>250000</v>
      </c>
      <c r="R447" s="127">
        <f t="shared" si="159"/>
        <v>0</v>
      </c>
      <c r="S447" s="135">
        <f t="shared" si="159"/>
        <v>0</v>
      </c>
      <c r="T447" s="575">
        <f t="shared" si="159"/>
        <v>250000</v>
      </c>
      <c r="U447" s="521">
        <f t="shared" si="157"/>
        <v>-166600</v>
      </c>
      <c r="V447" s="329">
        <f t="shared" si="159"/>
        <v>0</v>
      </c>
      <c r="W447" s="633">
        <f>W448+W449+W450+W451+W452</f>
        <v>83400</v>
      </c>
      <c r="X447" s="135">
        <f t="shared" si="159"/>
        <v>0</v>
      </c>
      <c r="Y447" s="135">
        <f t="shared" si="159"/>
        <v>0</v>
      </c>
    </row>
    <row r="448" spans="1:25" s="164" customFormat="1" ht="26.25" customHeight="1">
      <c r="A448" s="121" t="s">
        <v>301</v>
      </c>
      <c r="B448" s="121">
        <v>1</v>
      </c>
      <c r="C448" s="121"/>
      <c r="D448" s="121"/>
      <c r="E448" s="121">
        <v>4</v>
      </c>
      <c r="F448" s="121"/>
      <c r="G448" s="121"/>
      <c r="H448" s="121"/>
      <c r="I448" s="121"/>
      <c r="J448" s="121">
        <v>510</v>
      </c>
      <c r="K448" s="205">
        <v>4227</v>
      </c>
      <c r="L448" s="762" t="s">
        <v>589</v>
      </c>
      <c r="M448" s="763"/>
      <c r="N448" s="135">
        <v>0</v>
      </c>
      <c r="O448" s="135">
        <v>0</v>
      </c>
      <c r="P448" s="135">
        <v>0</v>
      </c>
      <c r="Q448" s="135">
        <v>250000</v>
      </c>
      <c r="R448" s="127">
        <v>0</v>
      </c>
      <c r="S448" s="135">
        <v>0</v>
      </c>
      <c r="T448" s="575">
        <v>250000</v>
      </c>
      <c r="U448" s="521">
        <f t="shared" si="157"/>
        <v>-250000</v>
      </c>
      <c r="V448" s="329">
        <v>0</v>
      </c>
      <c r="W448" s="633">
        <v>0</v>
      </c>
      <c r="X448" s="135">
        <v>0</v>
      </c>
      <c r="Y448" s="135">
        <v>0</v>
      </c>
    </row>
    <row r="449" spans="1:25" s="164" customFormat="1" ht="20.25" customHeight="1">
      <c r="A449" s="175" t="s">
        <v>301</v>
      </c>
      <c r="B449" s="121">
        <v>1</v>
      </c>
      <c r="C449" s="121"/>
      <c r="D449" s="121"/>
      <c r="E449" s="121"/>
      <c r="F449" s="121"/>
      <c r="G449" s="121"/>
      <c r="H449" s="121"/>
      <c r="I449" s="121"/>
      <c r="J449" s="121">
        <v>510</v>
      </c>
      <c r="K449" s="205">
        <v>4227</v>
      </c>
      <c r="L449" s="755" t="s">
        <v>524</v>
      </c>
      <c r="M449" s="756"/>
      <c r="N449" s="135">
        <v>100000</v>
      </c>
      <c r="O449" s="135">
        <v>0</v>
      </c>
      <c r="P449" s="135">
        <v>0</v>
      </c>
      <c r="Q449" s="135">
        <v>0</v>
      </c>
      <c r="R449" s="127">
        <v>0</v>
      </c>
      <c r="S449" s="135">
        <v>0</v>
      </c>
      <c r="T449" s="575">
        <v>0</v>
      </c>
      <c r="U449" s="521">
        <f t="shared" si="157"/>
        <v>0</v>
      </c>
      <c r="V449" s="329">
        <v>0</v>
      </c>
      <c r="W449" s="633">
        <v>0</v>
      </c>
      <c r="X449" s="135">
        <v>0</v>
      </c>
      <c r="Y449" s="135">
        <v>0</v>
      </c>
    </row>
    <row r="450" spans="1:25" s="164" customFormat="1" ht="12.75" customHeight="1">
      <c r="A450" s="175" t="s">
        <v>301</v>
      </c>
      <c r="B450" s="121"/>
      <c r="C450" s="121"/>
      <c r="D450" s="121"/>
      <c r="E450" s="121"/>
      <c r="F450" s="121"/>
      <c r="G450" s="121"/>
      <c r="H450" s="121"/>
      <c r="I450" s="121"/>
      <c r="J450" s="121">
        <v>510</v>
      </c>
      <c r="K450" s="205">
        <v>4227</v>
      </c>
      <c r="L450" s="205" t="s">
        <v>158</v>
      </c>
      <c r="M450" s="205"/>
      <c r="N450" s="135">
        <v>0</v>
      </c>
      <c r="O450" s="135">
        <v>0</v>
      </c>
      <c r="P450" s="135">
        <v>0</v>
      </c>
      <c r="Q450" s="135">
        <v>0</v>
      </c>
      <c r="R450" s="127"/>
      <c r="S450" s="135"/>
      <c r="T450" s="575">
        <v>0</v>
      </c>
      <c r="U450" s="521">
        <f t="shared" si="157"/>
        <v>0</v>
      </c>
      <c r="V450" s="329"/>
      <c r="W450" s="633">
        <v>0</v>
      </c>
      <c r="X450" s="135">
        <v>0</v>
      </c>
      <c r="Y450" s="135">
        <v>0</v>
      </c>
    </row>
    <row r="451" spans="1:25" s="164" customFormat="1" ht="26.25" customHeight="1">
      <c r="A451" s="175" t="s">
        <v>301</v>
      </c>
      <c r="B451" s="121"/>
      <c r="C451" s="121"/>
      <c r="D451" s="121"/>
      <c r="E451" s="121"/>
      <c r="F451" s="121"/>
      <c r="G451" s="121"/>
      <c r="H451" s="121"/>
      <c r="I451" s="121"/>
      <c r="J451" s="121">
        <v>510</v>
      </c>
      <c r="K451" s="205">
        <v>4227</v>
      </c>
      <c r="L451" s="760" t="s">
        <v>666</v>
      </c>
      <c r="M451" s="761"/>
      <c r="N451" s="135">
        <v>0</v>
      </c>
      <c r="O451" s="135">
        <v>0</v>
      </c>
      <c r="P451" s="135">
        <v>0</v>
      </c>
      <c r="Q451" s="135">
        <v>0</v>
      </c>
      <c r="R451" s="127"/>
      <c r="S451" s="135"/>
      <c r="T451" s="575">
        <v>0</v>
      </c>
      <c r="U451" s="521">
        <f t="shared" si="157"/>
        <v>83400</v>
      </c>
      <c r="V451" s="329"/>
      <c r="W451" s="633">
        <v>83400</v>
      </c>
      <c r="X451" s="135">
        <v>0</v>
      </c>
      <c r="Y451" s="135">
        <v>0</v>
      </c>
    </row>
    <row r="452" spans="1:25" s="164" customFormat="1" ht="12.75">
      <c r="A452" s="175" t="s">
        <v>301</v>
      </c>
      <c r="B452" s="121"/>
      <c r="C452" s="121"/>
      <c r="D452" s="121"/>
      <c r="E452" s="121"/>
      <c r="F452" s="121"/>
      <c r="G452" s="121"/>
      <c r="H452" s="121"/>
      <c r="I452" s="121"/>
      <c r="J452" s="121">
        <v>510</v>
      </c>
      <c r="K452" s="131">
        <v>4227</v>
      </c>
      <c r="L452" s="205" t="s">
        <v>155</v>
      </c>
      <c r="M452" s="131"/>
      <c r="N452" s="129">
        <v>0</v>
      </c>
      <c r="O452" s="129">
        <v>0</v>
      </c>
      <c r="P452" s="129">
        <v>0</v>
      </c>
      <c r="Q452" s="129">
        <v>0</v>
      </c>
      <c r="R452" s="130"/>
      <c r="S452" s="129"/>
      <c r="T452" s="590">
        <v>0</v>
      </c>
      <c r="U452" s="521">
        <f t="shared" si="157"/>
        <v>0</v>
      </c>
      <c r="V452" s="339"/>
      <c r="W452" s="649">
        <v>0</v>
      </c>
      <c r="X452" s="129">
        <v>0</v>
      </c>
      <c r="Y452" s="129">
        <v>0</v>
      </c>
    </row>
    <row r="453" spans="1:25" s="164" customFormat="1" ht="12.75">
      <c r="A453" s="175" t="s">
        <v>301</v>
      </c>
      <c r="B453" s="121">
        <v>1</v>
      </c>
      <c r="C453" s="121"/>
      <c r="D453" s="121"/>
      <c r="E453" s="121"/>
      <c r="F453" s="121"/>
      <c r="G453" s="121"/>
      <c r="H453" s="121"/>
      <c r="I453" s="121"/>
      <c r="J453" s="121">
        <v>510</v>
      </c>
      <c r="K453" s="210">
        <v>423</v>
      </c>
      <c r="L453" s="210" t="s">
        <v>15</v>
      </c>
      <c r="M453" s="210"/>
      <c r="N453" s="129">
        <f aca="true" t="shared" si="160" ref="N453:S453">N454</f>
        <v>0</v>
      </c>
      <c r="O453" s="129">
        <f t="shared" si="160"/>
        <v>230000</v>
      </c>
      <c r="P453" s="129">
        <f t="shared" si="160"/>
        <v>227875</v>
      </c>
      <c r="Q453" s="129">
        <f t="shared" si="160"/>
        <v>0</v>
      </c>
      <c r="R453" s="130">
        <f t="shared" si="160"/>
        <v>0</v>
      </c>
      <c r="S453" s="129">
        <f t="shared" si="160"/>
        <v>0</v>
      </c>
      <c r="T453" s="575">
        <v>0</v>
      </c>
      <c r="U453" s="521">
        <f t="shared" si="157"/>
        <v>0</v>
      </c>
      <c r="V453" s="329">
        <v>0</v>
      </c>
      <c r="W453" s="633">
        <f>W454</f>
        <v>0</v>
      </c>
      <c r="X453" s="135">
        <v>0</v>
      </c>
      <c r="Y453" s="135">
        <v>0</v>
      </c>
    </row>
    <row r="454" spans="1:25" s="164" customFormat="1" ht="12.75">
      <c r="A454" s="175" t="s">
        <v>301</v>
      </c>
      <c r="B454" s="121">
        <v>1</v>
      </c>
      <c r="C454" s="121"/>
      <c r="D454" s="121"/>
      <c r="E454" s="121"/>
      <c r="F454" s="121"/>
      <c r="G454" s="121"/>
      <c r="H454" s="121"/>
      <c r="I454" s="121"/>
      <c r="J454" s="121">
        <v>510</v>
      </c>
      <c r="K454" s="131">
        <v>4231</v>
      </c>
      <c r="L454" s="131" t="s">
        <v>590</v>
      </c>
      <c r="M454" s="131"/>
      <c r="N454" s="129">
        <v>0</v>
      </c>
      <c r="O454" s="129">
        <v>230000</v>
      </c>
      <c r="P454" s="129">
        <v>227875</v>
      </c>
      <c r="Q454" s="129">
        <v>0</v>
      </c>
      <c r="R454" s="130"/>
      <c r="S454" s="129">
        <v>0</v>
      </c>
      <c r="T454" s="590">
        <v>0</v>
      </c>
      <c r="U454" s="521">
        <f t="shared" si="157"/>
        <v>0</v>
      </c>
      <c r="V454" s="339">
        <v>0</v>
      </c>
      <c r="W454" s="649">
        <v>0</v>
      </c>
      <c r="X454" s="129">
        <v>0</v>
      </c>
      <c r="Y454" s="129">
        <v>0</v>
      </c>
    </row>
    <row r="455" spans="1:25" s="164" customFormat="1" ht="12.75">
      <c r="A455" s="175" t="s">
        <v>301</v>
      </c>
      <c r="B455" s="121">
        <v>1</v>
      </c>
      <c r="C455" s="121"/>
      <c r="D455" s="121"/>
      <c r="E455" s="121"/>
      <c r="F455" s="121"/>
      <c r="G455" s="121"/>
      <c r="H455" s="121"/>
      <c r="I455" s="121"/>
      <c r="J455" s="121">
        <v>510</v>
      </c>
      <c r="K455" s="210">
        <v>453</v>
      </c>
      <c r="L455" s="210" t="s">
        <v>503</v>
      </c>
      <c r="M455" s="210"/>
      <c r="N455" s="129">
        <f aca="true" t="shared" si="161" ref="N455:Y455">N456</f>
        <v>0</v>
      </c>
      <c r="O455" s="129">
        <f t="shared" si="161"/>
        <v>0</v>
      </c>
      <c r="P455" s="129">
        <v>0</v>
      </c>
      <c r="Q455" s="129">
        <f t="shared" si="161"/>
        <v>50000</v>
      </c>
      <c r="R455" s="130">
        <f t="shared" si="161"/>
        <v>0</v>
      </c>
      <c r="S455" s="129">
        <f t="shared" si="161"/>
        <v>0</v>
      </c>
      <c r="T455" s="590">
        <f t="shared" si="161"/>
        <v>50000</v>
      </c>
      <c r="U455" s="521">
        <f t="shared" si="157"/>
        <v>-50000</v>
      </c>
      <c r="V455" s="339">
        <f t="shared" si="161"/>
        <v>0</v>
      </c>
      <c r="W455" s="649">
        <f>W456</f>
        <v>0</v>
      </c>
      <c r="X455" s="129">
        <f t="shared" si="161"/>
        <v>50000</v>
      </c>
      <c r="Y455" s="129">
        <f t="shared" si="161"/>
        <v>50000</v>
      </c>
    </row>
    <row r="456" spans="1:25" s="164" customFormat="1" ht="12.75">
      <c r="A456" s="175" t="s">
        <v>301</v>
      </c>
      <c r="B456" s="121">
        <v>1</v>
      </c>
      <c r="C456" s="121"/>
      <c r="D456" s="121"/>
      <c r="E456" s="121"/>
      <c r="F456" s="121"/>
      <c r="G456" s="121"/>
      <c r="H456" s="121"/>
      <c r="I456" s="121"/>
      <c r="J456" s="121">
        <v>510</v>
      </c>
      <c r="K456" s="131">
        <v>4531</v>
      </c>
      <c r="L456" s="131" t="s">
        <v>503</v>
      </c>
      <c r="M456" s="131"/>
      <c r="N456" s="129">
        <v>0</v>
      </c>
      <c r="O456" s="129">
        <v>0</v>
      </c>
      <c r="P456" s="129">
        <v>0</v>
      </c>
      <c r="Q456" s="129">
        <v>50000</v>
      </c>
      <c r="R456" s="130">
        <v>0</v>
      </c>
      <c r="S456" s="129">
        <v>0</v>
      </c>
      <c r="T456" s="590">
        <v>50000</v>
      </c>
      <c r="U456" s="521">
        <f t="shared" si="157"/>
        <v>-50000</v>
      </c>
      <c r="V456" s="339">
        <v>0</v>
      </c>
      <c r="W456" s="649">
        <v>0</v>
      </c>
      <c r="X456" s="129">
        <v>50000</v>
      </c>
      <c r="Y456" s="129">
        <v>50000</v>
      </c>
    </row>
    <row r="457" spans="1:25" s="164" customFormat="1" ht="12.75">
      <c r="A457" s="175" t="s">
        <v>301</v>
      </c>
      <c r="B457" s="121">
        <v>1</v>
      </c>
      <c r="C457" s="121"/>
      <c r="D457" s="121"/>
      <c r="E457" s="121">
        <v>4</v>
      </c>
      <c r="F457" s="121"/>
      <c r="G457" s="121"/>
      <c r="H457" s="121"/>
      <c r="I457" s="121"/>
      <c r="J457" s="121">
        <v>510</v>
      </c>
      <c r="K457" s="128">
        <v>421</v>
      </c>
      <c r="L457" s="745" t="s">
        <v>13</v>
      </c>
      <c r="M457" s="746"/>
      <c r="N457" s="129"/>
      <c r="O457" s="129"/>
      <c r="P457" s="129">
        <v>0</v>
      </c>
      <c r="Q457" s="135">
        <f aca="true" t="shared" si="162" ref="Q457:Y457">Q458+Q459+Q460</f>
        <v>0</v>
      </c>
      <c r="R457" s="127">
        <f t="shared" si="162"/>
        <v>0</v>
      </c>
      <c r="S457" s="135">
        <f t="shared" si="162"/>
        <v>742000</v>
      </c>
      <c r="T457" s="590">
        <f t="shared" si="162"/>
        <v>742000</v>
      </c>
      <c r="U457" s="521">
        <f t="shared" si="157"/>
        <v>-742000</v>
      </c>
      <c r="V457" s="339">
        <f t="shared" si="162"/>
        <v>0</v>
      </c>
      <c r="W457" s="649">
        <f>W458+W459+W460</f>
        <v>0</v>
      </c>
      <c r="X457" s="129">
        <f t="shared" si="162"/>
        <v>5800000</v>
      </c>
      <c r="Y457" s="129">
        <f t="shared" si="162"/>
        <v>1140000</v>
      </c>
    </row>
    <row r="458" spans="1:25" s="164" customFormat="1" ht="12.75">
      <c r="A458" s="175" t="s">
        <v>301</v>
      </c>
      <c r="B458" s="121">
        <v>1</v>
      </c>
      <c r="C458" s="121"/>
      <c r="D458" s="121"/>
      <c r="E458" s="121">
        <v>4</v>
      </c>
      <c r="F458" s="121"/>
      <c r="G458" s="121"/>
      <c r="H458" s="121"/>
      <c r="I458" s="121"/>
      <c r="J458" s="121">
        <v>510</v>
      </c>
      <c r="K458" s="131">
        <v>4212</v>
      </c>
      <c r="L458" s="747" t="s">
        <v>621</v>
      </c>
      <c r="M458" s="748"/>
      <c r="N458" s="129">
        <v>0</v>
      </c>
      <c r="O458" s="129">
        <v>0</v>
      </c>
      <c r="P458" s="129">
        <v>0</v>
      </c>
      <c r="Q458" s="129">
        <v>0</v>
      </c>
      <c r="R458" s="130"/>
      <c r="S458" s="129">
        <v>160000</v>
      </c>
      <c r="T458" s="590">
        <v>160000</v>
      </c>
      <c r="U458" s="521">
        <f t="shared" si="157"/>
        <v>-160000</v>
      </c>
      <c r="V458" s="339">
        <v>0</v>
      </c>
      <c r="W458" s="649">
        <v>0</v>
      </c>
      <c r="X458" s="129">
        <v>2000000</v>
      </c>
      <c r="Y458" s="129">
        <v>1140000</v>
      </c>
    </row>
    <row r="459" spans="1:25" s="164" customFormat="1" ht="12.75">
      <c r="A459" s="175" t="s">
        <v>301</v>
      </c>
      <c r="B459" s="121">
        <v>1</v>
      </c>
      <c r="C459" s="121"/>
      <c r="D459" s="121"/>
      <c r="E459" s="121">
        <v>4</v>
      </c>
      <c r="F459" s="121"/>
      <c r="G459" s="121"/>
      <c r="H459" s="121"/>
      <c r="I459" s="121"/>
      <c r="J459" s="121">
        <v>510</v>
      </c>
      <c r="K459" s="131">
        <v>4212</v>
      </c>
      <c r="L459" s="747" t="s">
        <v>626</v>
      </c>
      <c r="M459" s="748"/>
      <c r="N459" s="129">
        <v>0</v>
      </c>
      <c r="O459" s="129">
        <v>0</v>
      </c>
      <c r="P459" s="129">
        <v>0</v>
      </c>
      <c r="Q459" s="129">
        <v>0</v>
      </c>
      <c r="R459" s="130"/>
      <c r="S459" s="129">
        <v>255000</v>
      </c>
      <c r="T459" s="590">
        <v>255000</v>
      </c>
      <c r="U459" s="521">
        <f t="shared" si="157"/>
        <v>-255000</v>
      </c>
      <c r="V459" s="339">
        <v>0</v>
      </c>
      <c r="W459" s="649">
        <v>0</v>
      </c>
      <c r="X459" s="129">
        <v>1500000</v>
      </c>
      <c r="Y459" s="129">
        <v>0</v>
      </c>
    </row>
    <row r="460" spans="1:25" s="164" customFormat="1" ht="13.5" thickBot="1">
      <c r="A460" s="175" t="s">
        <v>301</v>
      </c>
      <c r="B460" s="121">
        <v>1</v>
      </c>
      <c r="C460" s="121"/>
      <c r="D460" s="121"/>
      <c r="E460" s="121">
        <v>4</v>
      </c>
      <c r="F460" s="121"/>
      <c r="G460" s="121"/>
      <c r="H460" s="121"/>
      <c r="I460" s="121"/>
      <c r="J460" s="121">
        <v>510</v>
      </c>
      <c r="K460" s="131">
        <v>4212</v>
      </c>
      <c r="L460" s="749" t="s">
        <v>627</v>
      </c>
      <c r="M460" s="750"/>
      <c r="N460" s="129">
        <v>0</v>
      </c>
      <c r="O460" s="129">
        <v>0</v>
      </c>
      <c r="P460" s="129">
        <v>0</v>
      </c>
      <c r="Q460" s="129">
        <v>0</v>
      </c>
      <c r="R460" s="130"/>
      <c r="S460" s="129">
        <v>327000</v>
      </c>
      <c r="T460" s="590">
        <v>327000</v>
      </c>
      <c r="U460" s="521">
        <f t="shared" si="157"/>
        <v>-327000</v>
      </c>
      <c r="V460" s="339">
        <v>0</v>
      </c>
      <c r="W460" s="649">
        <v>0</v>
      </c>
      <c r="X460" s="129">
        <v>2300000</v>
      </c>
      <c r="Y460" s="129">
        <v>0</v>
      </c>
    </row>
    <row r="461" spans="1:49" s="451" customFormat="1" ht="12.75">
      <c r="A461" s="286"/>
      <c r="B461" s="286"/>
      <c r="C461" s="286"/>
      <c r="D461" s="286"/>
      <c r="E461" s="286"/>
      <c r="F461" s="286"/>
      <c r="G461" s="286"/>
      <c r="H461" s="286"/>
      <c r="I461" s="286"/>
      <c r="J461" s="286"/>
      <c r="K461" s="475"/>
      <c r="L461" s="475" t="s">
        <v>122</v>
      </c>
      <c r="M461" s="475"/>
      <c r="N461" s="538">
        <f aca="true" t="shared" si="163" ref="N461:Y461">N445</f>
        <v>100000</v>
      </c>
      <c r="O461" s="538">
        <f t="shared" si="163"/>
        <v>230000</v>
      </c>
      <c r="P461" s="538">
        <f t="shared" si="163"/>
        <v>227875</v>
      </c>
      <c r="Q461" s="538">
        <f t="shared" si="163"/>
        <v>300000</v>
      </c>
      <c r="R461" s="402">
        <f t="shared" si="163"/>
        <v>0</v>
      </c>
      <c r="S461" s="538">
        <f t="shared" si="163"/>
        <v>742000</v>
      </c>
      <c r="T461" s="604">
        <f t="shared" si="163"/>
        <v>1042000</v>
      </c>
      <c r="U461" s="624">
        <f t="shared" si="157"/>
        <v>-958600</v>
      </c>
      <c r="V461" s="403">
        <f t="shared" si="163"/>
        <v>0</v>
      </c>
      <c r="W461" s="561">
        <f>W445</f>
        <v>83400</v>
      </c>
      <c r="X461" s="538">
        <f t="shared" si="163"/>
        <v>5850000</v>
      </c>
      <c r="Y461" s="538">
        <f t="shared" si="163"/>
        <v>1190000</v>
      </c>
      <c r="Z461" s="254"/>
      <c r="AA461" s="254"/>
      <c r="AB461" s="254"/>
      <c r="AC461" s="254"/>
      <c r="AD461" s="254"/>
      <c r="AE461" s="254"/>
      <c r="AF461" s="254"/>
      <c r="AG461" s="254"/>
      <c r="AH461" s="254"/>
      <c r="AI461" s="254"/>
      <c r="AJ461" s="254"/>
      <c r="AK461" s="254"/>
      <c r="AL461" s="254"/>
      <c r="AM461" s="254"/>
      <c r="AN461" s="254"/>
      <c r="AO461" s="254"/>
      <c r="AP461" s="254"/>
      <c r="AQ461" s="254"/>
      <c r="AR461" s="254"/>
      <c r="AS461" s="254"/>
      <c r="AT461" s="254"/>
      <c r="AU461" s="254"/>
      <c r="AV461" s="254"/>
      <c r="AW461" s="254"/>
    </row>
    <row r="462" spans="1:25" ht="12.75">
      <c r="A462" s="121"/>
      <c r="B462" s="121"/>
      <c r="C462" s="121"/>
      <c r="D462" s="121"/>
      <c r="E462" s="121"/>
      <c r="F462" s="121"/>
      <c r="G462" s="121"/>
      <c r="H462" s="121"/>
      <c r="I462" s="121"/>
      <c r="J462" s="121"/>
      <c r="K462" s="19"/>
      <c r="L462" s="19"/>
      <c r="M462" s="19"/>
      <c r="N462" s="27"/>
      <c r="O462" s="27"/>
      <c r="P462" s="27"/>
      <c r="Q462" s="27"/>
      <c r="R462" s="146"/>
      <c r="S462" s="27"/>
      <c r="T462" s="580"/>
      <c r="U462" s="27"/>
      <c r="V462" s="333"/>
      <c r="W462" s="644"/>
      <c r="X462" s="27"/>
      <c r="Y462" s="27"/>
    </row>
    <row r="463" spans="1:49" s="66" customFormat="1" ht="12.75">
      <c r="A463" s="286" t="s">
        <v>305</v>
      </c>
      <c r="B463" s="286"/>
      <c r="C463" s="286"/>
      <c r="D463" s="286"/>
      <c r="E463" s="286"/>
      <c r="F463" s="286"/>
      <c r="G463" s="286"/>
      <c r="H463" s="286"/>
      <c r="I463" s="286"/>
      <c r="J463" s="286"/>
      <c r="K463" s="142" t="s">
        <v>304</v>
      </c>
      <c r="L463" s="784" t="s">
        <v>318</v>
      </c>
      <c r="M463" s="784"/>
      <c r="N463" s="784"/>
      <c r="O463" s="545"/>
      <c r="P463" s="545"/>
      <c r="Q463" s="9"/>
      <c r="R463" s="147"/>
      <c r="S463" s="9"/>
      <c r="T463" s="617"/>
      <c r="U463" s="9"/>
      <c r="V463" s="328"/>
      <c r="W463" s="632"/>
      <c r="X463" s="9"/>
      <c r="Y463" s="9"/>
      <c r="Z463" s="254"/>
      <c r="AA463" s="254"/>
      <c r="AB463" s="254"/>
      <c r="AC463" s="254"/>
      <c r="AD463" s="254"/>
      <c r="AE463" s="254"/>
      <c r="AF463" s="254"/>
      <c r="AG463" s="254"/>
      <c r="AH463" s="254"/>
      <c r="AI463" s="254"/>
      <c r="AJ463" s="254"/>
      <c r="AK463" s="254"/>
      <c r="AL463" s="254"/>
      <c r="AM463" s="254"/>
      <c r="AN463" s="254"/>
      <c r="AO463" s="254"/>
      <c r="AP463" s="254"/>
      <c r="AQ463" s="254"/>
      <c r="AR463" s="254"/>
      <c r="AS463" s="254"/>
      <c r="AT463" s="254"/>
      <c r="AU463" s="254"/>
      <c r="AV463" s="254"/>
      <c r="AW463" s="254"/>
    </row>
    <row r="464" spans="1:49" s="66" customFormat="1" ht="12.75">
      <c r="A464" s="286" t="s">
        <v>319</v>
      </c>
      <c r="B464" s="286"/>
      <c r="C464" s="286"/>
      <c r="D464" s="286"/>
      <c r="E464" s="286"/>
      <c r="F464" s="286"/>
      <c r="G464" s="286"/>
      <c r="H464" s="286"/>
      <c r="I464" s="286"/>
      <c r="J464" s="286">
        <v>510</v>
      </c>
      <c r="K464" s="391" t="s">
        <v>57</v>
      </c>
      <c r="L464" s="783" t="s">
        <v>318</v>
      </c>
      <c r="M464" s="783"/>
      <c r="N464" s="783"/>
      <c r="O464" s="546"/>
      <c r="P464" s="546"/>
      <c r="Q464" s="523"/>
      <c r="R464" s="399"/>
      <c r="S464" s="523"/>
      <c r="T464" s="585"/>
      <c r="U464" s="523"/>
      <c r="V464" s="392"/>
      <c r="W464" s="559"/>
      <c r="X464" s="523"/>
      <c r="Y464" s="523"/>
      <c r="Z464" s="254"/>
      <c r="AA464" s="254"/>
      <c r="AB464" s="254"/>
      <c r="AC464" s="254"/>
      <c r="AD464" s="254"/>
      <c r="AE464" s="254"/>
      <c r="AF464" s="254"/>
      <c r="AG464" s="254"/>
      <c r="AH464" s="254"/>
      <c r="AI464" s="254"/>
      <c r="AJ464" s="254"/>
      <c r="AK464" s="254"/>
      <c r="AL464" s="254"/>
      <c r="AM464" s="254"/>
      <c r="AN464" s="254"/>
      <c r="AO464" s="254"/>
      <c r="AP464" s="254"/>
      <c r="AQ464" s="254"/>
      <c r="AR464" s="254"/>
      <c r="AS464" s="254"/>
      <c r="AT464" s="254"/>
      <c r="AU464" s="254"/>
      <c r="AV464" s="254"/>
      <c r="AW464" s="254"/>
    </row>
    <row r="465" spans="1:25" s="164" customFormat="1" ht="12.75">
      <c r="A465" s="175" t="s">
        <v>319</v>
      </c>
      <c r="B465" s="121">
        <v>1</v>
      </c>
      <c r="C465" s="121"/>
      <c r="D465" s="121">
        <v>3</v>
      </c>
      <c r="E465" s="121"/>
      <c r="F465" s="121"/>
      <c r="G465" s="121"/>
      <c r="H465" s="121"/>
      <c r="I465" s="121"/>
      <c r="J465" s="121">
        <v>510</v>
      </c>
      <c r="K465" s="126">
        <v>3</v>
      </c>
      <c r="L465" s="126" t="s">
        <v>0</v>
      </c>
      <c r="M465" s="126"/>
      <c r="N465" s="135">
        <f aca="true" t="shared" si="164" ref="N465:Y466">N466</f>
        <v>45000</v>
      </c>
      <c r="O465" s="135">
        <f t="shared" si="164"/>
        <v>50000</v>
      </c>
      <c r="P465" s="135">
        <f t="shared" si="164"/>
        <v>24138</v>
      </c>
      <c r="Q465" s="135">
        <f t="shared" si="164"/>
        <v>35000</v>
      </c>
      <c r="R465" s="127">
        <f t="shared" si="164"/>
        <v>0</v>
      </c>
      <c r="S465" s="135">
        <f t="shared" si="164"/>
        <v>10000</v>
      </c>
      <c r="T465" s="575">
        <f t="shared" si="164"/>
        <v>45000</v>
      </c>
      <c r="U465" s="135">
        <f aca="true" t="shared" si="165" ref="U465:U470">W465-T465</f>
        <v>-35000</v>
      </c>
      <c r="V465" s="329">
        <f t="shared" si="164"/>
        <v>6238</v>
      </c>
      <c r="W465" s="633">
        <f t="shared" si="164"/>
        <v>10000</v>
      </c>
      <c r="X465" s="135">
        <f t="shared" si="164"/>
        <v>40000</v>
      </c>
      <c r="Y465" s="135">
        <f t="shared" si="164"/>
        <v>40000</v>
      </c>
    </row>
    <row r="466" spans="1:25" s="164" customFormat="1" ht="12.75">
      <c r="A466" s="175" t="s">
        <v>319</v>
      </c>
      <c r="B466" s="121">
        <v>1</v>
      </c>
      <c r="C466" s="121"/>
      <c r="D466" s="121">
        <v>3</v>
      </c>
      <c r="E466" s="121"/>
      <c r="F466" s="121"/>
      <c r="G466" s="121"/>
      <c r="H466" s="121"/>
      <c r="I466" s="121"/>
      <c r="J466" s="121">
        <v>510</v>
      </c>
      <c r="K466" s="205">
        <v>32</v>
      </c>
      <c r="L466" s="186" t="s">
        <v>5</v>
      </c>
      <c r="M466" s="187"/>
      <c r="N466" s="135">
        <f t="shared" si="164"/>
        <v>45000</v>
      </c>
      <c r="O466" s="135">
        <f t="shared" si="164"/>
        <v>50000</v>
      </c>
      <c r="P466" s="135">
        <f t="shared" si="164"/>
        <v>24138</v>
      </c>
      <c r="Q466" s="135">
        <f t="shared" si="164"/>
        <v>35000</v>
      </c>
      <c r="R466" s="127">
        <f t="shared" si="164"/>
        <v>0</v>
      </c>
      <c r="S466" s="135">
        <f t="shared" si="164"/>
        <v>10000</v>
      </c>
      <c r="T466" s="575">
        <f t="shared" si="164"/>
        <v>45000</v>
      </c>
      <c r="U466" s="135">
        <f t="shared" si="165"/>
        <v>-35000</v>
      </c>
      <c r="V466" s="329">
        <f t="shared" si="164"/>
        <v>6238</v>
      </c>
      <c r="W466" s="633">
        <f t="shared" si="164"/>
        <v>10000</v>
      </c>
      <c r="X466" s="135">
        <f t="shared" si="164"/>
        <v>40000</v>
      </c>
      <c r="Y466" s="135">
        <f t="shared" si="164"/>
        <v>40000</v>
      </c>
    </row>
    <row r="467" spans="1:25" s="164" customFormat="1" ht="12.75">
      <c r="A467" s="175" t="s">
        <v>319</v>
      </c>
      <c r="B467" s="175">
        <v>1</v>
      </c>
      <c r="C467" s="175"/>
      <c r="D467" s="175">
        <v>3</v>
      </c>
      <c r="E467" s="175"/>
      <c r="F467" s="175"/>
      <c r="G467" s="175"/>
      <c r="H467" s="175"/>
      <c r="I467" s="175"/>
      <c r="J467" s="175">
        <v>510</v>
      </c>
      <c r="K467" s="172">
        <v>323</v>
      </c>
      <c r="L467" s="758" t="s">
        <v>361</v>
      </c>
      <c r="M467" s="759"/>
      <c r="N467" s="135">
        <f aca="true" t="shared" si="166" ref="N467:Y467">N468+N469+N470+N471</f>
        <v>45000</v>
      </c>
      <c r="O467" s="135">
        <f>O468+O469+O470+O471</f>
        <v>50000</v>
      </c>
      <c r="P467" s="135">
        <f>P468+P469+P470+P471</f>
        <v>24138</v>
      </c>
      <c r="Q467" s="135">
        <f t="shared" si="166"/>
        <v>35000</v>
      </c>
      <c r="R467" s="127">
        <f t="shared" si="166"/>
        <v>0</v>
      </c>
      <c r="S467" s="135">
        <f t="shared" si="166"/>
        <v>10000</v>
      </c>
      <c r="T467" s="575">
        <f t="shared" si="166"/>
        <v>45000</v>
      </c>
      <c r="U467" s="135">
        <f t="shared" si="165"/>
        <v>-35000</v>
      </c>
      <c r="V467" s="329">
        <f t="shared" si="166"/>
        <v>6238</v>
      </c>
      <c r="W467" s="633">
        <f>W468+W469+W470+W471</f>
        <v>10000</v>
      </c>
      <c r="X467" s="135">
        <f t="shared" si="166"/>
        <v>40000</v>
      </c>
      <c r="Y467" s="135">
        <f t="shared" si="166"/>
        <v>40000</v>
      </c>
    </row>
    <row r="468" spans="1:25" s="164" customFormat="1" ht="12.75">
      <c r="A468" s="175" t="s">
        <v>319</v>
      </c>
      <c r="B468" s="121">
        <v>1</v>
      </c>
      <c r="C468" s="121"/>
      <c r="D468" s="121">
        <v>3</v>
      </c>
      <c r="E468" s="121"/>
      <c r="F468" s="121"/>
      <c r="G468" s="121"/>
      <c r="H468" s="121"/>
      <c r="I468" s="121"/>
      <c r="J468" s="121">
        <v>510</v>
      </c>
      <c r="K468" s="205">
        <v>3232</v>
      </c>
      <c r="L468" s="205" t="s">
        <v>124</v>
      </c>
      <c r="M468" s="205"/>
      <c r="N468" s="135">
        <v>10000</v>
      </c>
      <c r="O468" s="135">
        <v>0</v>
      </c>
      <c r="P468" s="135">
        <v>0</v>
      </c>
      <c r="Q468" s="135">
        <v>0</v>
      </c>
      <c r="R468" s="127">
        <v>0</v>
      </c>
      <c r="S468" s="135">
        <v>0</v>
      </c>
      <c r="T468" s="575">
        <v>0</v>
      </c>
      <c r="U468" s="135">
        <f t="shared" si="165"/>
        <v>0</v>
      </c>
      <c r="V468" s="329">
        <v>0</v>
      </c>
      <c r="W468" s="633">
        <v>0</v>
      </c>
      <c r="X468" s="135">
        <v>10000</v>
      </c>
      <c r="Y468" s="135">
        <v>10000</v>
      </c>
    </row>
    <row r="469" spans="1:25" s="164" customFormat="1" ht="12.75">
      <c r="A469" s="175" t="s">
        <v>319</v>
      </c>
      <c r="B469" s="121">
        <v>1</v>
      </c>
      <c r="C469" s="121"/>
      <c r="D469" s="121">
        <v>3</v>
      </c>
      <c r="E469" s="121"/>
      <c r="F469" s="121"/>
      <c r="G469" s="121"/>
      <c r="H469" s="121"/>
      <c r="I469" s="121"/>
      <c r="J469" s="121">
        <v>510</v>
      </c>
      <c r="K469" s="205">
        <v>3232</v>
      </c>
      <c r="L469" s="205" t="s">
        <v>128</v>
      </c>
      <c r="M469" s="205"/>
      <c r="N469" s="135">
        <v>20000</v>
      </c>
      <c r="O469" s="135">
        <v>20000</v>
      </c>
      <c r="P469" s="135">
        <v>0</v>
      </c>
      <c r="Q469" s="135">
        <v>20000</v>
      </c>
      <c r="R469" s="127">
        <v>0</v>
      </c>
      <c r="S469" s="135">
        <v>0</v>
      </c>
      <c r="T469" s="575">
        <v>20000</v>
      </c>
      <c r="U469" s="135">
        <f t="shared" si="165"/>
        <v>-20000</v>
      </c>
      <c r="V469" s="329">
        <v>0</v>
      </c>
      <c r="W469" s="633">
        <v>0</v>
      </c>
      <c r="X469" s="135">
        <v>20000</v>
      </c>
      <c r="Y469" s="135">
        <v>20000</v>
      </c>
    </row>
    <row r="470" spans="1:25" s="164" customFormat="1" ht="12.75">
      <c r="A470" s="175" t="s">
        <v>319</v>
      </c>
      <c r="B470" s="121">
        <v>1</v>
      </c>
      <c r="C470" s="121"/>
      <c r="D470" s="121">
        <v>3</v>
      </c>
      <c r="E470" s="121"/>
      <c r="F470" s="121"/>
      <c r="G470" s="121"/>
      <c r="H470" s="121"/>
      <c r="I470" s="121"/>
      <c r="J470" s="121">
        <v>510</v>
      </c>
      <c r="K470" s="205">
        <v>3232</v>
      </c>
      <c r="L470" s="205" t="s">
        <v>493</v>
      </c>
      <c r="M470" s="205"/>
      <c r="N470" s="135">
        <v>10000</v>
      </c>
      <c r="O470" s="135">
        <v>5000</v>
      </c>
      <c r="P470" s="135">
        <v>0</v>
      </c>
      <c r="Q470" s="135">
        <v>0</v>
      </c>
      <c r="R470" s="127">
        <v>0</v>
      </c>
      <c r="S470" s="135">
        <v>10000</v>
      </c>
      <c r="T470" s="575">
        <v>10000</v>
      </c>
      <c r="U470" s="135">
        <f t="shared" si="165"/>
        <v>-10000</v>
      </c>
      <c r="V470" s="329">
        <v>0</v>
      </c>
      <c r="W470" s="633">
        <v>0</v>
      </c>
      <c r="X470" s="135">
        <v>10000</v>
      </c>
      <c r="Y470" s="135">
        <v>10000</v>
      </c>
    </row>
    <row r="471" spans="1:25" s="164" customFormat="1" ht="12.75">
      <c r="A471" s="175" t="s">
        <v>319</v>
      </c>
      <c r="B471" s="121">
        <v>1</v>
      </c>
      <c r="C471" s="121"/>
      <c r="D471" s="121">
        <v>3</v>
      </c>
      <c r="E471" s="121"/>
      <c r="F471" s="121"/>
      <c r="G471" s="121"/>
      <c r="H471" s="121"/>
      <c r="I471" s="121"/>
      <c r="J471" s="121">
        <v>510</v>
      </c>
      <c r="K471" s="205">
        <v>3237</v>
      </c>
      <c r="L471" s="755" t="s">
        <v>320</v>
      </c>
      <c r="M471" s="748"/>
      <c r="N471" s="135">
        <v>5000</v>
      </c>
      <c r="O471" s="135">
        <v>25000</v>
      </c>
      <c r="P471" s="135">
        <v>24138</v>
      </c>
      <c r="Q471" s="135">
        <v>15000</v>
      </c>
      <c r="R471" s="127">
        <v>0</v>
      </c>
      <c r="S471" s="135">
        <v>0</v>
      </c>
      <c r="T471" s="575">
        <v>15000</v>
      </c>
      <c r="U471" s="135">
        <f>W471-T471</f>
        <v>-5000</v>
      </c>
      <c r="V471" s="329">
        <v>6238</v>
      </c>
      <c r="W471" s="633">
        <v>10000</v>
      </c>
      <c r="X471" s="135">
        <v>0</v>
      </c>
      <c r="Y471" s="135">
        <v>0</v>
      </c>
    </row>
    <row r="472" spans="1:25" ht="12.75" hidden="1">
      <c r="A472" s="175" t="s">
        <v>319</v>
      </c>
      <c r="B472" s="121">
        <v>1</v>
      </c>
      <c r="C472" s="121"/>
      <c r="D472" s="121">
        <v>3</v>
      </c>
      <c r="E472" s="175"/>
      <c r="F472" s="121">
        <v>5</v>
      </c>
      <c r="G472" s="121"/>
      <c r="H472" s="121"/>
      <c r="I472" s="121"/>
      <c r="J472" s="121">
        <v>510</v>
      </c>
      <c r="K472" s="33">
        <v>4</v>
      </c>
      <c r="L472" s="33" t="s">
        <v>1</v>
      </c>
      <c r="M472" s="33"/>
      <c r="N472" s="36">
        <f>N473</f>
        <v>0</v>
      </c>
      <c r="O472" s="36"/>
      <c r="P472" s="36"/>
      <c r="Q472" s="36">
        <f>Q473</f>
        <v>0</v>
      </c>
      <c r="R472" s="120"/>
      <c r="S472" s="36"/>
      <c r="T472" s="582">
        <f>T473</f>
        <v>0</v>
      </c>
      <c r="U472" s="135"/>
      <c r="V472" s="335"/>
      <c r="W472" s="640"/>
      <c r="X472" s="36">
        <f>X473</f>
        <v>0</v>
      </c>
      <c r="Y472" s="36">
        <f>Y473</f>
        <v>0</v>
      </c>
    </row>
    <row r="473" spans="1:25" ht="12.75" hidden="1">
      <c r="A473" s="175" t="s">
        <v>319</v>
      </c>
      <c r="B473" s="121">
        <v>1</v>
      </c>
      <c r="C473" s="121"/>
      <c r="D473" s="121">
        <v>3</v>
      </c>
      <c r="E473" s="121"/>
      <c r="F473" s="121">
        <v>5</v>
      </c>
      <c r="G473" s="121"/>
      <c r="H473" s="121"/>
      <c r="I473" s="121"/>
      <c r="J473" s="121">
        <v>510</v>
      </c>
      <c r="K473" s="34">
        <v>42</v>
      </c>
      <c r="L473" s="34" t="s">
        <v>28</v>
      </c>
      <c r="M473" s="34"/>
      <c r="N473" s="36">
        <f>N474+N476</f>
        <v>0</v>
      </c>
      <c r="O473" s="36"/>
      <c r="P473" s="36"/>
      <c r="Q473" s="36">
        <f>Q474+Q476</f>
        <v>0</v>
      </c>
      <c r="R473" s="120"/>
      <c r="S473" s="36"/>
      <c r="T473" s="582">
        <f>T474+T476</f>
        <v>0</v>
      </c>
      <c r="U473" s="135"/>
      <c r="V473" s="335"/>
      <c r="W473" s="640"/>
      <c r="X473" s="36">
        <f>X474+X476</f>
        <v>0</v>
      </c>
      <c r="Y473" s="36">
        <f>Y474+Y476</f>
        <v>0</v>
      </c>
    </row>
    <row r="474" spans="1:25" ht="12.75" hidden="1">
      <c r="A474" s="175" t="s">
        <v>319</v>
      </c>
      <c r="B474" s="121">
        <v>1</v>
      </c>
      <c r="C474" s="121"/>
      <c r="D474" s="121">
        <v>3</v>
      </c>
      <c r="E474" s="121"/>
      <c r="F474" s="121">
        <v>5</v>
      </c>
      <c r="G474" s="121"/>
      <c r="H474" s="121"/>
      <c r="I474" s="121"/>
      <c r="J474" s="121">
        <v>510</v>
      </c>
      <c r="K474" s="114">
        <v>421</v>
      </c>
      <c r="L474" s="43" t="s">
        <v>13</v>
      </c>
      <c r="M474" s="43"/>
      <c r="N474" s="54">
        <f>N475</f>
        <v>0</v>
      </c>
      <c r="O474" s="54"/>
      <c r="P474" s="54"/>
      <c r="Q474" s="54">
        <f>Q475</f>
        <v>0</v>
      </c>
      <c r="R474" s="139"/>
      <c r="S474" s="54"/>
      <c r="T474" s="596">
        <f>T475</f>
        <v>0</v>
      </c>
      <c r="U474" s="183"/>
      <c r="V474" s="343"/>
      <c r="W474" s="641"/>
      <c r="X474" s="36">
        <f>X475</f>
        <v>0</v>
      </c>
      <c r="Y474" s="36">
        <f>Y475</f>
        <v>0</v>
      </c>
    </row>
    <row r="475" spans="1:25" ht="12.75" hidden="1">
      <c r="A475" s="175" t="s">
        <v>319</v>
      </c>
      <c r="B475" s="121">
        <v>1</v>
      </c>
      <c r="C475" s="121"/>
      <c r="D475" s="121">
        <v>3</v>
      </c>
      <c r="E475" s="121"/>
      <c r="F475" s="121">
        <v>5</v>
      </c>
      <c r="G475" s="121"/>
      <c r="H475" s="121"/>
      <c r="I475" s="121"/>
      <c r="J475" s="121">
        <v>510</v>
      </c>
      <c r="K475" s="53">
        <v>4214</v>
      </c>
      <c r="L475" s="34" t="s">
        <v>180</v>
      </c>
      <c r="M475" s="34"/>
      <c r="N475" s="54">
        <v>0</v>
      </c>
      <c r="O475" s="54"/>
      <c r="P475" s="54"/>
      <c r="Q475" s="54">
        <v>0</v>
      </c>
      <c r="R475" s="139"/>
      <c r="S475" s="54"/>
      <c r="T475" s="596">
        <v>0</v>
      </c>
      <c r="U475" s="183"/>
      <c r="V475" s="343"/>
      <c r="W475" s="641"/>
      <c r="X475" s="36">
        <v>0</v>
      </c>
      <c r="Y475" s="36">
        <v>0</v>
      </c>
    </row>
    <row r="476" spans="1:25" ht="12.75" hidden="1">
      <c r="A476" s="175" t="s">
        <v>319</v>
      </c>
      <c r="B476" s="121">
        <v>1</v>
      </c>
      <c r="C476" s="121"/>
      <c r="D476" s="121">
        <v>3</v>
      </c>
      <c r="E476" s="121"/>
      <c r="F476" s="121">
        <v>5</v>
      </c>
      <c r="G476" s="121"/>
      <c r="H476" s="121"/>
      <c r="I476" s="121"/>
      <c r="J476" s="121">
        <v>510</v>
      </c>
      <c r="K476" s="114">
        <v>426</v>
      </c>
      <c r="L476" s="43" t="s">
        <v>30</v>
      </c>
      <c r="M476" s="43"/>
      <c r="N476" s="54">
        <f>N477</f>
        <v>0</v>
      </c>
      <c r="O476" s="54"/>
      <c r="P476" s="54"/>
      <c r="Q476" s="54">
        <f>Q477</f>
        <v>0</v>
      </c>
      <c r="R476" s="139"/>
      <c r="S476" s="54"/>
      <c r="T476" s="596">
        <f>T477</f>
        <v>0</v>
      </c>
      <c r="U476" s="183"/>
      <c r="V476" s="343"/>
      <c r="W476" s="641"/>
      <c r="X476" s="36">
        <f>X477</f>
        <v>0</v>
      </c>
      <c r="Y476" s="36">
        <f>Y477</f>
        <v>0</v>
      </c>
    </row>
    <row r="477" spans="1:25" ht="12.75" hidden="1">
      <c r="A477" s="175" t="s">
        <v>319</v>
      </c>
      <c r="B477" s="121">
        <v>1</v>
      </c>
      <c r="C477" s="121"/>
      <c r="D477" s="121"/>
      <c r="E477" s="121"/>
      <c r="F477" s="121">
        <v>5</v>
      </c>
      <c r="G477" s="121"/>
      <c r="H477" s="121"/>
      <c r="I477" s="121"/>
      <c r="J477" s="121">
        <v>510</v>
      </c>
      <c r="K477" s="53">
        <v>4264</v>
      </c>
      <c r="L477" s="45" t="s">
        <v>119</v>
      </c>
      <c r="M477" s="60"/>
      <c r="N477" s="54">
        <v>0</v>
      </c>
      <c r="O477" s="54"/>
      <c r="P477" s="54"/>
      <c r="Q477" s="54">
        <v>0</v>
      </c>
      <c r="R477" s="139"/>
      <c r="S477" s="54"/>
      <c r="T477" s="596">
        <v>0</v>
      </c>
      <c r="U477" s="183"/>
      <c r="V477" s="343"/>
      <c r="W477" s="641"/>
      <c r="X477" s="36">
        <v>0</v>
      </c>
      <c r="Y477" s="36">
        <v>0</v>
      </c>
    </row>
    <row r="478" spans="1:49" s="451" customFormat="1" ht="12.75">
      <c r="A478" s="286"/>
      <c r="B478" s="286"/>
      <c r="C478" s="286"/>
      <c r="D478" s="286"/>
      <c r="E478" s="286"/>
      <c r="F478" s="286"/>
      <c r="G478" s="286"/>
      <c r="H478" s="286"/>
      <c r="I478" s="286"/>
      <c r="J478" s="286"/>
      <c r="K478" s="485"/>
      <c r="L478" s="778" t="s">
        <v>194</v>
      </c>
      <c r="M478" s="779"/>
      <c r="N478" s="542">
        <f aca="true" t="shared" si="167" ref="N478:S478">N465+N472</f>
        <v>45000</v>
      </c>
      <c r="O478" s="542">
        <f t="shared" si="167"/>
        <v>50000</v>
      </c>
      <c r="P478" s="542">
        <f t="shared" si="167"/>
        <v>24138</v>
      </c>
      <c r="Q478" s="542">
        <f t="shared" si="167"/>
        <v>35000</v>
      </c>
      <c r="R478" s="404">
        <f t="shared" si="167"/>
        <v>0</v>
      </c>
      <c r="S478" s="542">
        <f t="shared" si="167"/>
        <v>10000</v>
      </c>
      <c r="T478" s="611">
        <f aca="true" t="shared" si="168" ref="T478:Y478">T465</f>
        <v>45000</v>
      </c>
      <c r="U478" s="542">
        <f t="shared" si="168"/>
        <v>-35000</v>
      </c>
      <c r="V478" s="405">
        <f t="shared" si="168"/>
        <v>6238</v>
      </c>
      <c r="W478" s="558">
        <f t="shared" si="168"/>
        <v>10000</v>
      </c>
      <c r="X478" s="542">
        <f t="shared" si="168"/>
        <v>40000</v>
      </c>
      <c r="Y478" s="542">
        <f t="shared" si="168"/>
        <v>40000</v>
      </c>
      <c r="Z478" s="254"/>
      <c r="AA478" s="254"/>
      <c r="AB478" s="254"/>
      <c r="AC478" s="254"/>
      <c r="AD478" s="254"/>
      <c r="AE478" s="254"/>
      <c r="AF478" s="254"/>
      <c r="AG478" s="254"/>
      <c r="AH478" s="254"/>
      <c r="AI478" s="254"/>
      <c r="AJ478" s="254"/>
      <c r="AK478" s="254"/>
      <c r="AL478" s="254"/>
      <c r="AM478" s="254"/>
      <c r="AN478" s="254"/>
      <c r="AO478" s="254"/>
      <c r="AP478" s="254"/>
      <c r="AQ478" s="254"/>
      <c r="AR478" s="254"/>
      <c r="AS478" s="254"/>
      <c r="AT478" s="254"/>
      <c r="AU478" s="254"/>
      <c r="AV478" s="254"/>
      <c r="AW478" s="254"/>
    </row>
    <row r="479" spans="1:25" ht="12.75">
      <c r="A479" s="121"/>
      <c r="B479" s="121"/>
      <c r="C479" s="121"/>
      <c r="D479" s="121"/>
      <c r="E479" s="121"/>
      <c r="F479" s="121"/>
      <c r="G479" s="121"/>
      <c r="H479" s="121"/>
      <c r="I479" s="121"/>
      <c r="J479" s="121"/>
      <c r="K479" s="19"/>
      <c r="L479" s="19"/>
      <c r="M479" s="19"/>
      <c r="N479" s="27"/>
      <c r="O479" s="27"/>
      <c r="P479" s="27"/>
      <c r="Q479" s="27"/>
      <c r="R479" s="146"/>
      <c r="S479" s="27"/>
      <c r="T479" s="580"/>
      <c r="U479" s="27"/>
      <c r="V479" s="333"/>
      <c r="W479" s="644"/>
      <c r="X479" s="27"/>
      <c r="Y479" s="27"/>
    </row>
    <row r="480" spans="1:49" s="66" customFormat="1" ht="12.75">
      <c r="A480" s="286"/>
      <c r="B480" s="286"/>
      <c r="C480" s="286"/>
      <c r="D480" s="286"/>
      <c r="E480" s="286"/>
      <c r="F480" s="286"/>
      <c r="G480" s="286"/>
      <c r="H480" s="286"/>
      <c r="I480" s="286"/>
      <c r="J480" s="286"/>
      <c r="K480" s="440" t="s">
        <v>307</v>
      </c>
      <c r="L480" s="785" t="s">
        <v>303</v>
      </c>
      <c r="M480" s="785"/>
      <c r="N480" s="47"/>
      <c r="O480" s="47"/>
      <c r="P480" s="47"/>
      <c r="Q480" s="47"/>
      <c r="R480" s="148"/>
      <c r="S480" s="47"/>
      <c r="T480" s="613"/>
      <c r="U480" s="47"/>
      <c r="V480" s="340"/>
      <c r="W480" s="560"/>
      <c r="X480" s="47"/>
      <c r="Y480" s="47"/>
      <c r="Z480" s="254"/>
      <c r="AA480" s="254"/>
      <c r="AB480" s="254"/>
      <c r="AC480" s="254"/>
      <c r="AD480" s="254"/>
      <c r="AE480" s="254"/>
      <c r="AF480" s="254"/>
      <c r="AG480" s="254"/>
      <c r="AH480" s="254"/>
      <c r="AI480" s="254"/>
      <c r="AJ480" s="254"/>
      <c r="AK480" s="254"/>
      <c r="AL480" s="254"/>
      <c r="AM480" s="254"/>
      <c r="AN480" s="254"/>
      <c r="AO480" s="254"/>
      <c r="AP480" s="254"/>
      <c r="AQ480" s="254"/>
      <c r="AR480" s="254"/>
      <c r="AS480" s="254"/>
      <c r="AT480" s="254"/>
      <c r="AU480" s="254"/>
      <c r="AV480" s="254"/>
      <c r="AW480" s="254"/>
    </row>
    <row r="481" spans="1:49" s="66" customFormat="1" ht="12.75">
      <c r="A481" s="286" t="s">
        <v>309</v>
      </c>
      <c r="B481" s="286"/>
      <c r="C481" s="286"/>
      <c r="D481" s="286"/>
      <c r="E481" s="286"/>
      <c r="F481" s="286"/>
      <c r="G481" s="286"/>
      <c r="H481" s="286"/>
      <c r="I481" s="286"/>
      <c r="J481" s="286"/>
      <c r="K481" s="391" t="s">
        <v>312</v>
      </c>
      <c r="L481" s="391" t="s">
        <v>384</v>
      </c>
      <c r="M481" s="391"/>
      <c r="N481" s="523"/>
      <c r="O481" s="523"/>
      <c r="P481" s="523"/>
      <c r="Q481" s="523"/>
      <c r="R481" s="399"/>
      <c r="S481" s="523"/>
      <c r="T481" s="585"/>
      <c r="U481" s="523"/>
      <c r="V481" s="392"/>
      <c r="W481" s="559"/>
      <c r="X481" s="523"/>
      <c r="Y481" s="523"/>
      <c r="Z481" s="254"/>
      <c r="AA481" s="254"/>
      <c r="AB481" s="254"/>
      <c r="AC481" s="254"/>
      <c r="AD481" s="254"/>
      <c r="AE481" s="254"/>
      <c r="AF481" s="254"/>
      <c r="AG481" s="254"/>
      <c r="AH481" s="254"/>
      <c r="AI481" s="254"/>
      <c r="AJ481" s="254"/>
      <c r="AK481" s="254"/>
      <c r="AL481" s="254"/>
      <c r="AM481" s="254"/>
      <c r="AN481" s="254"/>
      <c r="AO481" s="254"/>
      <c r="AP481" s="254"/>
      <c r="AQ481" s="254"/>
      <c r="AR481" s="254"/>
      <c r="AS481" s="254"/>
      <c r="AT481" s="254"/>
      <c r="AU481" s="254"/>
      <c r="AV481" s="254"/>
      <c r="AW481" s="254"/>
    </row>
    <row r="482" spans="1:25" s="164" customFormat="1" ht="12.75">
      <c r="A482" s="175" t="s">
        <v>310</v>
      </c>
      <c r="B482" s="121">
        <v>1</v>
      </c>
      <c r="C482" s="121"/>
      <c r="D482" s="121"/>
      <c r="E482" s="121">
        <v>4</v>
      </c>
      <c r="F482" s="121"/>
      <c r="G482" s="121"/>
      <c r="H482" s="121"/>
      <c r="I482" s="121"/>
      <c r="J482" s="121">
        <v>451</v>
      </c>
      <c r="K482" s="126">
        <v>4</v>
      </c>
      <c r="L482" s="758" t="s">
        <v>306</v>
      </c>
      <c r="M482" s="746"/>
      <c r="N482" s="135">
        <f aca="true" t="shared" si="169" ref="N482:Y482">N486+N483</f>
        <v>1070000</v>
      </c>
      <c r="O482" s="135">
        <f t="shared" si="169"/>
        <v>815500</v>
      </c>
      <c r="P482" s="135">
        <f t="shared" si="169"/>
        <v>688034</v>
      </c>
      <c r="Q482" s="135">
        <f t="shared" si="169"/>
        <v>1545000</v>
      </c>
      <c r="R482" s="127">
        <f t="shared" si="169"/>
        <v>610000</v>
      </c>
      <c r="S482" s="135">
        <f t="shared" si="169"/>
        <v>-180000</v>
      </c>
      <c r="T482" s="575">
        <f t="shared" si="169"/>
        <v>1365000</v>
      </c>
      <c r="U482" s="129">
        <f aca="true" t="shared" si="170" ref="U482:U511">W482-T482</f>
        <v>-725549.45</v>
      </c>
      <c r="V482" s="329">
        <f t="shared" si="169"/>
        <v>0</v>
      </c>
      <c r="W482" s="633">
        <f>W483+W486</f>
        <v>639450.55</v>
      </c>
      <c r="X482" s="135">
        <f t="shared" si="169"/>
        <v>1615000</v>
      </c>
      <c r="Y482" s="135">
        <f t="shared" si="169"/>
        <v>2275514</v>
      </c>
    </row>
    <row r="483" spans="1:25" s="164" customFormat="1" ht="12.75">
      <c r="A483" s="175" t="s">
        <v>310</v>
      </c>
      <c r="B483" s="121"/>
      <c r="C483" s="121"/>
      <c r="D483" s="121"/>
      <c r="E483" s="121">
        <v>4</v>
      </c>
      <c r="F483" s="121"/>
      <c r="G483" s="121"/>
      <c r="H483" s="121"/>
      <c r="I483" s="121"/>
      <c r="J483" s="121">
        <v>451</v>
      </c>
      <c r="K483" s="205">
        <v>41</v>
      </c>
      <c r="L483" s="213" t="s">
        <v>168</v>
      </c>
      <c r="M483" s="212"/>
      <c r="N483" s="135">
        <f aca="true" t="shared" si="171" ref="N483:Y483">N485+N484</f>
        <v>0</v>
      </c>
      <c r="O483" s="135">
        <f t="shared" si="171"/>
        <v>50000</v>
      </c>
      <c r="P483" s="135">
        <v>0</v>
      </c>
      <c r="Q483" s="135">
        <f t="shared" si="171"/>
        <v>50000</v>
      </c>
      <c r="R483" s="127">
        <f t="shared" si="171"/>
        <v>50000</v>
      </c>
      <c r="S483" s="135">
        <f t="shared" si="171"/>
        <v>0</v>
      </c>
      <c r="T483" s="575">
        <f t="shared" si="171"/>
        <v>50000</v>
      </c>
      <c r="U483" s="129">
        <f t="shared" si="170"/>
        <v>-50000</v>
      </c>
      <c r="V483" s="329">
        <f t="shared" si="171"/>
        <v>0</v>
      </c>
      <c r="W483" s="633">
        <f>W484+W485</f>
        <v>0</v>
      </c>
      <c r="X483" s="135">
        <f t="shared" si="171"/>
        <v>50000</v>
      </c>
      <c r="Y483" s="135">
        <f t="shared" si="171"/>
        <v>0</v>
      </c>
    </row>
    <row r="484" spans="1:25" s="164" customFormat="1" ht="12.75">
      <c r="A484" s="175" t="s">
        <v>310</v>
      </c>
      <c r="B484" s="121"/>
      <c r="C484" s="121"/>
      <c r="D484" s="121"/>
      <c r="E484" s="121">
        <v>4</v>
      </c>
      <c r="F484" s="121"/>
      <c r="G484" s="121"/>
      <c r="H484" s="121"/>
      <c r="I484" s="121"/>
      <c r="J484" s="121">
        <v>451</v>
      </c>
      <c r="K484" s="205">
        <v>4111</v>
      </c>
      <c r="L484" s="213" t="s">
        <v>537</v>
      </c>
      <c r="M484" s="212"/>
      <c r="N484" s="135">
        <v>0</v>
      </c>
      <c r="O484" s="135">
        <v>0</v>
      </c>
      <c r="P484" s="135">
        <v>0</v>
      </c>
      <c r="Q484" s="135">
        <v>0</v>
      </c>
      <c r="R484" s="127">
        <v>0</v>
      </c>
      <c r="S484" s="135">
        <v>0</v>
      </c>
      <c r="T484" s="575">
        <v>0</v>
      </c>
      <c r="U484" s="129">
        <f t="shared" si="170"/>
        <v>0</v>
      </c>
      <c r="V484" s="329">
        <v>0</v>
      </c>
      <c r="W484" s="633">
        <v>0</v>
      </c>
      <c r="X484" s="135">
        <v>0</v>
      </c>
      <c r="Y484" s="135">
        <v>0</v>
      </c>
    </row>
    <row r="485" spans="1:25" s="164" customFormat="1" ht="12.75">
      <c r="A485" s="175" t="s">
        <v>310</v>
      </c>
      <c r="B485" s="121"/>
      <c r="C485" s="121"/>
      <c r="D485" s="121"/>
      <c r="E485" s="121">
        <v>4</v>
      </c>
      <c r="F485" s="121"/>
      <c r="G485" s="121"/>
      <c r="H485" s="121"/>
      <c r="I485" s="121"/>
      <c r="J485" s="121">
        <v>451</v>
      </c>
      <c r="K485" s="205">
        <v>4113</v>
      </c>
      <c r="L485" s="213" t="s">
        <v>683</v>
      </c>
      <c r="M485" s="212"/>
      <c r="N485" s="135">
        <v>0</v>
      </c>
      <c r="O485" s="135">
        <v>50000</v>
      </c>
      <c r="P485" s="135">
        <v>0</v>
      </c>
      <c r="Q485" s="135">
        <v>50000</v>
      </c>
      <c r="R485" s="127">
        <v>50000</v>
      </c>
      <c r="S485" s="135">
        <v>0</v>
      </c>
      <c r="T485" s="575">
        <v>50000</v>
      </c>
      <c r="U485" s="129">
        <f t="shared" si="170"/>
        <v>-50000</v>
      </c>
      <c r="V485" s="329">
        <v>0</v>
      </c>
      <c r="W485" s="633"/>
      <c r="X485" s="135">
        <v>50000</v>
      </c>
      <c r="Y485" s="135">
        <v>0</v>
      </c>
    </row>
    <row r="486" spans="1:25" s="164" customFormat="1" ht="12.75">
      <c r="A486" s="175" t="s">
        <v>310</v>
      </c>
      <c r="B486" s="121"/>
      <c r="C486" s="121"/>
      <c r="D486" s="121"/>
      <c r="E486" s="121">
        <v>4</v>
      </c>
      <c r="F486" s="121"/>
      <c r="G486" s="121"/>
      <c r="H486" s="121"/>
      <c r="I486" s="121"/>
      <c r="J486" s="121">
        <v>451</v>
      </c>
      <c r="K486" s="205">
        <v>42</v>
      </c>
      <c r="L486" s="205" t="s">
        <v>29</v>
      </c>
      <c r="M486" s="205"/>
      <c r="N486" s="135">
        <f aca="true" t="shared" si="172" ref="N486:Y486">N487</f>
        <v>1070000</v>
      </c>
      <c r="O486" s="135">
        <f t="shared" si="172"/>
        <v>765500</v>
      </c>
      <c r="P486" s="135">
        <f t="shared" si="172"/>
        <v>688034</v>
      </c>
      <c r="Q486" s="135">
        <f t="shared" si="172"/>
        <v>1495000</v>
      </c>
      <c r="R486" s="127">
        <f t="shared" si="172"/>
        <v>560000</v>
      </c>
      <c r="S486" s="135">
        <f t="shared" si="172"/>
        <v>-180000</v>
      </c>
      <c r="T486" s="575">
        <f t="shared" si="172"/>
        <v>1315000</v>
      </c>
      <c r="U486" s="129">
        <f t="shared" si="170"/>
        <v>-675549.45</v>
      </c>
      <c r="V486" s="329">
        <f t="shared" si="172"/>
        <v>0</v>
      </c>
      <c r="W486" s="633">
        <f>W487</f>
        <v>639450.55</v>
      </c>
      <c r="X486" s="135">
        <f t="shared" si="172"/>
        <v>1565000</v>
      </c>
      <c r="Y486" s="135">
        <f t="shared" si="172"/>
        <v>2275514</v>
      </c>
    </row>
    <row r="487" spans="1:25" s="164" customFormat="1" ht="12.75">
      <c r="A487" s="175" t="s">
        <v>310</v>
      </c>
      <c r="B487" s="121"/>
      <c r="C487" s="121"/>
      <c r="D487" s="121"/>
      <c r="E487" s="121">
        <v>4</v>
      </c>
      <c r="F487" s="121"/>
      <c r="G487" s="121"/>
      <c r="H487" s="121"/>
      <c r="I487" s="121"/>
      <c r="J487" s="121">
        <v>451</v>
      </c>
      <c r="K487" s="172">
        <v>421</v>
      </c>
      <c r="L487" s="758" t="s">
        <v>13</v>
      </c>
      <c r="M487" s="759"/>
      <c r="N487" s="135">
        <f aca="true" t="shared" si="173" ref="N487:Y487">N488+N489+N491+N499+N500+N501+N502+N503+N505+N506+N507+N508+N509+N510+N511+N512</f>
        <v>1070000</v>
      </c>
      <c r="O487" s="135">
        <f t="shared" si="173"/>
        <v>765500</v>
      </c>
      <c r="P487" s="135">
        <f t="shared" si="173"/>
        <v>688034</v>
      </c>
      <c r="Q487" s="135">
        <f t="shared" si="173"/>
        <v>1495000</v>
      </c>
      <c r="R487" s="127">
        <f t="shared" si="173"/>
        <v>560000</v>
      </c>
      <c r="S487" s="135">
        <f t="shared" si="173"/>
        <v>-180000</v>
      </c>
      <c r="T487" s="575">
        <f t="shared" si="173"/>
        <v>1315000</v>
      </c>
      <c r="U487" s="129">
        <f t="shared" si="170"/>
        <v>-675549.45</v>
      </c>
      <c r="V487" s="329">
        <f t="shared" si="173"/>
        <v>0</v>
      </c>
      <c r="W487" s="633">
        <f>SUM(W488:W512)</f>
        <v>639450.55</v>
      </c>
      <c r="X487" s="135">
        <f t="shared" si="173"/>
        <v>1565000</v>
      </c>
      <c r="Y487" s="135">
        <f t="shared" si="173"/>
        <v>2275514</v>
      </c>
    </row>
    <row r="488" spans="1:25" s="164" customFormat="1" ht="12.75">
      <c r="A488" s="175" t="s">
        <v>310</v>
      </c>
      <c r="B488" s="121">
        <v>1</v>
      </c>
      <c r="C488" s="121"/>
      <c r="D488" s="121"/>
      <c r="E488" s="121">
        <v>4</v>
      </c>
      <c r="F488" s="121"/>
      <c r="G488" s="121"/>
      <c r="H488" s="121"/>
      <c r="I488" s="121"/>
      <c r="J488" s="121">
        <v>451</v>
      </c>
      <c r="K488" s="205">
        <v>4212</v>
      </c>
      <c r="L488" s="205" t="s">
        <v>628</v>
      </c>
      <c r="M488" s="205"/>
      <c r="N488" s="135">
        <v>0</v>
      </c>
      <c r="O488" s="135">
        <v>0</v>
      </c>
      <c r="P488" s="135">
        <v>0</v>
      </c>
      <c r="Q488" s="135">
        <v>50000</v>
      </c>
      <c r="R488" s="127">
        <v>-50000</v>
      </c>
      <c r="S488" s="135">
        <v>150000</v>
      </c>
      <c r="T488" s="575">
        <v>200000</v>
      </c>
      <c r="U488" s="129">
        <f t="shared" si="170"/>
        <v>-200000</v>
      </c>
      <c r="V488" s="329">
        <v>0</v>
      </c>
      <c r="W488" s="633">
        <v>0</v>
      </c>
      <c r="X488" s="135">
        <v>80000</v>
      </c>
      <c r="Y488" s="135">
        <v>0</v>
      </c>
    </row>
    <row r="489" spans="1:25" s="164" customFormat="1" ht="12.75">
      <c r="A489" s="175" t="s">
        <v>310</v>
      </c>
      <c r="B489" s="121">
        <v>1</v>
      </c>
      <c r="C489" s="121"/>
      <c r="D489" s="121"/>
      <c r="E489" s="121"/>
      <c r="F489" s="121"/>
      <c r="G489" s="121"/>
      <c r="H489" s="121"/>
      <c r="I489" s="121"/>
      <c r="J489" s="121">
        <v>451</v>
      </c>
      <c r="K489" s="205">
        <v>4213</v>
      </c>
      <c r="L489" s="755" t="s">
        <v>529</v>
      </c>
      <c r="M489" s="756"/>
      <c r="N489" s="135">
        <v>50000</v>
      </c>
      <c r="O489" s="135">
        <v>0</v>
      </c>
      <c r="P489" s="135">
        <v>0</v>
      </c>
      <c r="Q489" s="135">
        <v>0</v>
      </c>
      <c r="R489" s="127">
        <v>0</v>
      </c>
      <c r="S489" s="135">
        <v>0</v>
      </c>
      <c r="T489" s="602">
        <v>0</v>
      </c>
      <c r="U489" s="129">
        <f t="shared" si="170"/>
        <v>0</v>
      </c>
      <c r="V489" s="356">
        <v>0</v>
      </c>
      <c r="W489" s="633">
        <v>0</v>
      </c>
      <c r="X489" s="135">
        <v>400000</v>
      </c>
      <c r="Y489" s="135">
        <v>0</v>
      </c>
    </row>
    <row r="490" spans="1:25" s="164" customFormat="1" ht="12.75" hidden="1">
      <c r="A490" s="175" t="s">
        <v>310</v>
      </c>
      <c r="B490" s="121"/>
      <c r="C490" s="121"/>
      <c r="D490" s="121"/>
      <c r="E490" s="121"/>
      <c r="F490" s="121"/>
      <c r="G490" s="121"/>
      <c r="H490" s="121"/>
      <c r="I490" s="121"/>
      <c r="J490" s="121">
        <v>451</v>
      </c>
      <c r="K490" s="205">
        <v>4213</v>
      </c>
      <c r="L490" s="186" t="s">
        <v>500</v>
      </c>
      <c r="M490" s="187"/>
      <c r="N490" s="135">
        <v>0</v>
      </c>
      <c r="O490" s="135"/>
      <c r="P490" s="135"/>
      <c r="Q490" s="135">
        <v>0</v>
      </c>
      <c r="R490" s="127"/>
      <c r="S490" s="135"/>
      <c r="T490" s="575"/>
      <c r="U490" s="129">
        <f t="shared" si="170"/>
        <v>0</v>
      </c>
      <c r="V490" s="329"/>
      <c r="W490" s="633"/>
      <c r="X490" s="135">
        <v>600000</v>
      </c>
      <c r="Y490" s="135">
        <v>600000</v>
      </c>
    </row>
    <row r="491" spans="1:25" s="164" customFormat="1" ht="12.75">
      <c r="A491" s="175" t="s">
        <v>310</v>
      </c>
      <c r="B491" s="121">
        <v>1</v>
      </c>
      <c r="C491" s="121"/>
      <c r="D491" s="121"/>
      <c r="E491" s="121"/>
      <c r="F491" s="121"/>
      <c r="G491" s="121"/>
      <c r="H491" s="121"/>
      <c r="I491" s="121"/>
      <c r="J491" s="121">
        <v>451</v>
      </c>
      <c r="K491" s="205">
        <v>4213</v>
      </c>
      <c r="L491" s="747" t="s">
        <v>558</v>
      </c>
      <c r="M491" s="748"/>
      <c r="N491" s="135">
        <v>400000</v>
      </c>
      <c r="O491" s="135">
        <v>600500</v>
      </c>
      <c r="P491" s="135">
        <v>573365</v>
      </c>
      <c r="Q491" s="135">
        <v>0</v>
      </c>
      <c r="R491" s="127">
        <v>0</v>
      </c>
      <c r="S491" s="135">
        <v>0</v>
      </c>
      <c r="T491" s="575">
        <v>0</v>
      </c>
      <c r="U491" s="129">
        <f t="shared" si="170"/>
        <v>0</v>
      </c>
      <c r="V491" s="329">
        <v>0</v>
      </c>
      <c r="W491" s="633">
        <v>0</v>
      </c>
      <c r="X491" s="135">
        <v>0</v>
      </c>
      <c r="Y491" s="135">
        <v>0</v>
      </c>
    </row>
    <row r="492" spans="1:25" s="164" customFormat="1" ht="12.75" hidden="1">
      <c r="A492" s="175" t="s">
        <v>310</v>
      </c>
      <c r="B492" s="121"/>
      <c r="C492" s="121"/>
      <c r="D492" s="121"/>
      <c r="E492" s="121"/>
      <c r="F492" s="121"/>
      <c r="G492" s="121"/>
      <c r="H492" s="121"/>
      <c r="I492" s="121"/>
      <c r="J492" s="121">
        <v>451</v>
      </c>
      <c r="K492" s="205">
        <v>4213</v>
      </c>
      <c r="L492" s="186" t="s">
        <v>153</v>
      </c>
      <c r="M492" s="187"/>
      <c r="N492" s="135">
        <v>0</v>
      </c>
      <c r="O492" s="135"/>
      <c r="P492" s="135"/>
      <c r="Q492" s="135">
        <v>0</v>
      </c>
      <c r="R492" s="127"/>
      <c r="S492" s="135"/>
      <c r="T492" s="575"/>
      <c r="U492" s="129">
        <f t="shared" si="170"/>
        <v>0</v>
      </c>
      <c r="V492" s="329"/>
      <c r="W492" s="633"/>
      <c r="X492" s="135">
        <v>0</v>
      </c>
      <c r="Y492" s="135">
        <v>0</v>
      </c>
    </row>
    <row r="493" spans="1:25" s="164" customFormat="1" ht="12.75" hidden="1">
      <c r="A493" s="175" t="s">
        <v>310</v>
      </c>
      <c r="B493" s="121"/>
      <c r="C493" s="121"/>
      <c r="D493" s="121"/>
      <c r="E493" s="121"/>
      <c r="F493" s="121"/>
      <c r="G493" s="121"/>
      <c r="H493" s="121"/>
      <c r="I493" s="121"/>
      <c r="J493" s="121">
        <v>451</v>
      </c>
      <c r="K493" s="205">
        <v>4213</v>
      </c>
      <c r="L493" s="205" t="s">
        <v>506</v>
      </c>
      <c r="M493" s="205"/>
      <c r="N493" s="135">
        <v>0</v>
      </c>
      <c r="O493" s="135"/>
      <c r="P493" s="135"/>
      <c r="Q493" s="135">
        <v>0</v>
      </c>
      <c r="R493" s="127"/>
      <c r="S493" s="135"/>
      <c r="T493" s="575"/>
      <c r="U493" s="129">
        <f t="shared" si="170"/>
        <v>0</v>
      </c>
      <c r="V493" s="329"/>
      <c r="W493" s="633"/>
      <c r="X493" s="135">
        <v>0</v>
      </c>
      <c r="Y493" s="135">
        <v>0</v>
      </c>
    </row>
    <row r="494" spans="1:25" s="164" customFormat="1" ht="12.75" hidden="1">
      <c r="A494" s="175" t="s">
        <v>310</v>
      </c>
      <c r="B494" s="121"/>
      <c r="C494" s="121"/>
      <c r="D494" s="121"/>
      <c r="E494" s="121"/>
      <c r="F494" s="121"/>
      <c r="G494" s="121"/>
      <c r="H494" s="121"/>
      <c r="I494" s="121"/>
      <c r="J494" s="121">
        <v>451</v>
      </c>
      <c r="K494" s="205">
        <v>4213</v>
      </c>
      <c r="L494" s="205" t="s">
        <v>508</v>
      </c>
      <c r="M494" s="205"/>
      <c r="N494" s="135">
        <v>0</v>
      </c>
      <c r="O494" s="135"/>
      <c r="P494" s="135"/>
      <c r="Q494" s="135">
        <v>0</v>
      </c>
      <c r="R494" s="127"/>
      <c r="S494" s="135"/>
      <c r="T494" s="575"/>
      <c r="U494" s="129">
        <f t="shared" si="170"/>
        <v>0</v>
      </c>
      <c r="V494" s="329"/>
      <c r="W494" s="633"/>
      <c r="X494" s="135">
        <v>0</v>
      </c>
      <c r="Y494" s="135">
        <v>0</v>
      </c>
    </row>
    <row r="495" spans="1:25" s="164" customFormat="1" ht="12.75" hidden="1">
      <c r="A495" s="175" t="s">
        <v>310</v>
      </c>
      <c r="B495" s="121"/>
      <c r="C495" s="121"/>
      <c r="D495" s="121"/>
      <c r="E495" s="121"/>
      <c r="F495" s="121"/>
      <c r="G495" s="121"/>
      <c r="H495" s="121"/>
      <c r="I495" s="121"/>
      <c r="J495" s="121">
        <v>451</v>
      </c>
      <c r="K495" s="205">
        <v>4213</v>
      </c>
      <c r="L495" s="205" t="s">
        <v>156</v>
      </c>
      <c r="M495" s="205"/>
      <c r="N495" s="135">
        <v>0</v>
      </c>
      <c r="O495" s="135"/>
      <c r="P495" s="135"/>
      <c r="Q495" s="135">
        <v>0</v>
      </c>
      <c r="R495" s="127"/>
      <c r="S495" s="135"/>
      <c r="T495" s="575"/>
      <c r="U495" s="129">
        <f t="shared" si="170"/>
        <v>0</v>
      </c>
      <c r="V495" s="329"/>
      <c r="W495" s="633"/>
      <c r="X495" s="135">
        <v>0</v>
      </c>
      <c r="Y495" s="135">
        <v>0</v>
      </c>
    </row>
    <row r="496" spans="1:25" s="164" customFormat="1" ht="12.75" hidden="1">
      <c r="A496" s="175" t="s">
        <v>310</v>
      </c>
      <c r="B496" s="121"/>
      <c r="C496" s="121"/>
      <c r="D496" s="121"/>
      <c r="E496" s="121"/>
      <c r="F496" s="121"/>
      <c r="G496" s="121"/>
      <c r="H496" s="121"/>
      <c r="I496" s="121"/>
      <c r="J496" s="121">
        <v>451</v>
      </c>
      <c r="K496" s="205">
        <v>4213</v>
      </c>
      <c r="L496" s="177" t="s">
        <v>362</v>
      </c>
      <c r="M496" s="205"/>
      <c r="N496" s="135">
        <v>0</v>
      </c>
      <c r="O496" s="135"/>
      <c r="P496" s="135"/>
      <c r="Q496" s="135">
        <v>0</v>
      </c>
      <c r="R496" s="127"/>
      <c r="S496" s="135"/>
      <c r="T496" s="575"/>
      <c r="U496" s="129">
        <f t="shared" si="170"/>
        <v>0</v>
      </c>
      <c r="V496" s="329"/>
      <c r="W496" s="633"/>
      <c r="X496" s="135">
        <v>0</v>
      </c>
      <c r="Y496" s="135">
        <v>0</v>
      </c>
    </row>
    <row r="497" spans="1:25" s="164" customFormat="1" ht="12.75" hidden="1">
      <c r="A497" s="175" t="s">
        <v>310</v>
      </c>
      <c r="B497" s="121"/>
      <c r="C497" s="121"/>
      <c r="D497" s="121"/>
      <c r="E497" s="121"/>
      <c r="F497" s="121"/>
      <c r="G497" s="121"/>
      <c r="H497" s="121"/>
      <c r="I497" s="121"/>
      <c r="J497" s="121">
        <v>451</v>
      </c>
      <c r="K497" s="205">
        <v>4213</v>
      </c>
      <c r="L497" s="177" t="s">
        <v>363</v>
      </c>
      <c r="M497" s="205"/>
      <c r="N497" s="135">
        <v>0</v>
      </c>
      <c r="O497" s="135"/>
      <c r="P497" s="135"/>
      <c r="Q497" s="135">
        <v>0</v>
      </c>
      <c r="R497" s="127"/>
      <c r="S497" s="135"/>
      <c r="T497" s="575"/>
      <c r="U497" s="129">
        <f t="shared" si="170"/>
        <v>0</v>
      </c>
      <c r="V497" s="329"/>
      <c r="W497" s="633"/>
      <c r="X497" s="135">
        <v>0</v>
      </c>
      <c r="Y497" s="135">
        <v>0</v>
      </c>
    </row>
    <row r="498" spans="1:25" s="164" customFormat="1" ht="12.75" hidden="1">
      <c r="A498" s="175" t="s">
        <v>310</v>
      </c>
      <c r="B498" s="121"/>
      <c r="C498" s="121"/>
      <c r="D498" s="121"/>
      <c r="E498" s="121"/>
      <c r="F498" s="121"/>
      <c r="G498" s="121"/>
      <c r="H498" s="121"/>
      <c r="I498" s="121"/>
      <c r="J498" s="121">
        <v>451</v>
      </c>
      <c r="K498" s="205">
        <v>4214</v>
      </c>
      <c r="L498" s="178" t="s">
        <v>496</v>
      </c>
      <c r="M498" s="187"/>
      <c r="N498" s="135">
        <v>0</v>
      </c>
      <c r="O498" s="135"/>
      <c r="P498" s="135"/>
      <c r="Q498" s="135">
        <v>0</v>
      </c>
      <c r="R498" s="127"/>
      <c r="S498" s="135"/>
      <c r="T498" s="575"/>
      <c r="U498" s="129">
        <f t="shared" si="170"/>
        <v>0</v>
      </c>
      <c r="V498" s="329"/>
      <c r="W498" s="633"/>
      <c r="X498" s="135">
        <v>0</v>
      </c>
      <c r="Y498" s="135">
        <v>0</v>
      </c>
    </row>
    <row r="499" spans="1:25" s="164" customFormat="1" ht="12.75">
      <c r="A499" s="175" t="s">
        <v>310</v>
      </c>
      <c r="B499" s="121">
        <v>1</v>
      </c>
      <c r="C499" s="121"/>
      <c r="D499" s="121"/>
      <c r="E499" s="121"/>
      <c r="F499" s="121"/>
      <c r="G499" s="121"/>
      <c r="H499" s="121"/>
      <c r="I499" s="121"/>
      <c r="J499" s="121">
        <v>451</v>
      </c>
      <c r="K499" s="205">
        <v>4214</v>
      </c>
      <c r="L499" s="178" t="s">
        <v>495</v>
      </c>
      <c r="M499" s="187"/>
      <c r="N499" s="135">
        <v>50000</v>
      </c>
      <c r="O499" s="135"/>
      <c r="P499" s="135">
        <v>0</v>
      </c>
      <c r="Q499" s="135">
        <v>0</v>
      </c>
      <c r="R499" s="127">
        <v>0</v>
      </c>
      <c r="S499" s="135">
        <v>0</v>
      </c>
      <c r="T499" s="575">
        <v>0</v>
      </c>
      <c r="U499" s="129">
        <f t="shared" si="170"/>
        <v>0</v>
      </c>
      <c r="V499" s="329">
        <v>0</v>
      </c>
      <c r="W499" s="633">
        <v>0</v>
      </c>
      <c r="X499" s="135">
        <v>0</v>
      </c>
      <c r="Y499" s="135">
        <v>0</v>
      </c>
    </row>
    <row r="500" spans="1:25" s="164" customFormat="1" ht="12.75">
      <c r="A500" s="175" t="s">
        <v>310</v>
      </c>
      <c r="B500" s="121">
        <v>1</v>
      </c>
      <c r="C500" s="121"/>
      <c r="D500" s="121"/>
      <c r="E500" s="121"/>
      <c r="F500" s="121"/>
      <c r="G500" s="121"/>
      <c r="H500" s="121"/>
      <c r="I500" s="121"/>
      <c r="J500" s="121">
        <v>451</v>
      </c>
      <c r="K500" s="205">
        <v>4214</v>
      </c>
      <c r="L500" s="186" t="s">
        <v>559</v>
      </c>
      <c r="M500" s="187"/>
      <c r="N500" s="135">
        <v>0</v>
      </c>
      <c r="O500" s="135">
        <v>115000</v>
      </c>
      <c r="P500" s="135">
        <v>114669</v>
      </c>
      <c r="Q500" s="135">
        <v>0</v>
      </c>
      <c r="R500" s="127">
        <v>0</v>
      </c>
      <c r="S500" s="135">
        <v>0</v>
      </c>
      <c r="T500" s="575">
        <v>0</v>
      </c>
      <c r="U500" s="129">
        <f t="shared" si="170"/>
        <v>0</v>
      </c>
      <c r="V500" s="329">
        <v>0</v>
      </c>
      <c r="W500" s="633">
        <v>0</v>
      </c>
      <c r="X500" s="135">
        <v>0</v>
      </c>
      <c r="Y500" s="135">
        <v>0</v>
      </c>
    </row>
    <row r="501" spans="1:25" s="164" customFormat="1" ht="28.5" customHeight="1">
      <c r="A501" s="175" t="s">
        <v>310</v>
      </c>
      <c r="B501" s="121">
        <v>1</v>
      </c>
      <c r="C501" s="121"/>
      <c r="D501" s="121"/>
      <c r="E501" s="121"/>
      <c r="F501" s="121"/>
      <c r="G501" s="121"/>
      <c r="H501" s="121"/>
      <c r="I501" s="121"/>
      <c r="J501" s="121">
        <v>451</v>
      </c>
      <c r="K501" s="205">
        <v>4214</v>
      </c>
      <c r="L501" s="762" t="s">
        <v>620</v>
      </c>
      <c r="M501" s="763"/>
      <c r="N501" s="135">
        <v>400000</v>
      </c>
      <c r="O501" s="135">
        <v>0</v>
      </c>
      <c r="P501" s="135">
        <v>0</v>
      </c>
      <c r="Q501" s="135">
        <v>350000</v>
      </c>
      <c r="R501" s="127">
        <v>650000</v>
      </c>
      <c r="S501" s="135">
        <v>-350000</v>
      </c>
      <c r="T501" s="575">
        <v>0</v>
      </c>
      <c r="U501" s="129">
        <f t="shared" si="170"/>
        <v>0</v>
      </c>
      <c r="V501" s="329">
        <v>0</v>
      </c>
      <c r="W501" s="633">
        <v>0</v>
      </c>
      <c r="X501" s="135">
        <v>0</v>
      </c>
      <c r="Y501" s="135">
        <v>0</v>
      </c>
    </row>
    <row r="502" spans="1:25" s="164" customFormat="1" ht="38.25" customHeight="1">
      <c r="A502" s="175" t="s">
        <v>310</v>
      </c>
      <c r="B502" s="121">
        <v>1</v>
      </c>
      <c r="C502" s="121"/>
      <c r="D502" s="121"/>
      <c r="E502" s="121"/>
      <c r="F502" s="121"/>
      <c r="G502" s="121"/>
      <c r="H502" s="121"/>
      <c r="I502" s="121"/>
      <c r="J502" s="121">
        <v>510</v>
      </c>
      <c r="K502" s="222">
        <v>4214</v>
      </c>
      <c r="L502" s="760" t="s">
        <v>636</v>
      </c>
      <c r="M502" s="761"/>
      <c r="N502" s="135">
        <v>0</v>
      </c>
      <c r="O502" s="135">
        <v>0</v>
      </c>
      <c r="P502" s="135">
        <v>0</v>
      </c>
      <c r="Q502" s="135">
        <v>0</v>
      </c>
      <c r="R502" s="127">
        <v>160000</v>
      </c>
      <c r="S502" s="135">
        <v>0</v>
      </c>
      <c r="T502" s="575">
        <v>0</v>
      </c>
      <c r="U502" s="129">
        <f t="shared" si="170"/>
        <v>0</v>
      </c>
      <c r="V502" s="329">
        <v>0</v>
      </c>
      <c r="W502" s="633">
        <v>0</v>
      </c>
      <c r="X502" s="135">
        <v>0</v>
      </c>
      <c r="Y502" s="135">
        <v>2275514</v>
      </c>
    </row>
    <row r="503" spans="1:25" s="164" customFormat="1" ht="12.75">
      <c r="A503" s="175" t="s">
        <v>310</v>
      </c>
      <c r="B503" s="121">
        <v>1</v>
      </c>
      <c r="C503" s="121"/>
      <c r="D503" s="121"/>
      <c r="E503" s="121"/>
      <c r="F503" s="121"/>
      <c r="G503" s="121"/>
      <c r="H503" s="121"/>
      <c r="I503" s="121"/>
      <c r="J503" s="121">
        <v>630</v>
      </c>
      <c r="K503" s="205">
        <v>4214</v>
      </c>
      <c r="L503" s="186" t="s">
        <v>560</v>
      </c>
      <c r="M503" s="187"/>
      <c r="N503" s="135">
        <v>100000</v>
      </c>
      <c r="O503" s="135">
        <v>0</v>
      </c>
      <c r="P503" s="135">
        <v>0</v>
      </c>
      <c r="Q503" s="135">
        <v>0</v>
      </c>
      <c r="R503" s="127">
        <v>0</v>
      </c>
      <c r="S503" s="135">
        <v>0</v>
      </c>
      <c r="T503" s="575">
        <v>0</v>
      </c>
      <c r="U503" s="129">
        <f t="shared" si="170"/>
        <v>0</v>
      </c>
      <c r="V503" s="329">
        <v>0</v>
      </c>
      <c r="W503" s="633">
        <v>0</v>
      </c>
      <c r="X503" s="135">
        <v>0</v>
      </c>
      <c r="Y503" s="135">
        <v>0</v>
      </c>
    </row>
    <row r="504" spans="1:25" s="164" customFormat="1" ht="12.75" customHeight="1" hidden="1">
      <c r="A504" s="175" t="s">
        <v>310</v>
      </c>
      <c r="B504" s="121"/>
      <c r="C504" s="121"/>
      <c r="D504" s="121"/>
      <c r="E504" s="121"/>
      <c r="F504" s="121"/>
      <c r="G504" s="121"/>
      <c r="H504" s="121"/>
      <c r="I504" s="121"/>
      <c r="J504" s="121">
        <v>630</v>
      </c>
      <c r="K504" s="131">
        <v>4214</v>
      </c>
      <c r="L504" s="201" t="s">
        <v>500</v>
      </c>
      <c r="M504" s="223"/>
      <c r="N504" s="129">
        <v>0</v>
      </c>
      <c r="O504" s="129"/>
      <c r="P504" s="129"/>
      <c r="Q504" s="129">
        <v>0</v>
      </c>
      <c r="R504" s="130"/>
      <c r="S504" s="129"/>
      <c r="T504" s="590"/>
      <c r="U504" s="129">
        <f t="shared" si="170"/>
        <v>0</v>
      </c>
      <c r="V504" s="339"/>
      <c r="W504" s="649"/>
      <c r="X504" s="129">
        <v>0</v>
      </c>
      <c r="Y504" s="129">
        <v>0</v>
      </c>
    </row>
    <row r="505" spans="1:25" s="164" customFormat="1" ht="12.75">
      <c r="A505" s="175" t="s">
        <v>310</v>
      </c>
      <c r="B505" s="121">
        <v>1</v>
      </c>
      <c r="C505" s="121"/>
      <c r="D505" s="121"/>
      <c r="E505" s="121"/>
      <c r="F505" s="121"/>
      <c r="G505" s="121"/>
      <c r="H505" s="121"/>
      <c r="I505" s="121"/>
      <c r="J505" s="121">
        <v>630</v>
      </c>
      <c r="K505" s="131">
        <v>4214</v>
      </c>
      <c r="L505" s="224" t="s">
        <v>504</v>
      </c>
      <c r="M505" s="223"/>
      <c r="N505" s="129">
        <v>50000</v>
      </c>
      <c r="O505" s="129">
        <v>0</v>
      </c>
      <c r="P505" s="129">
        <v>0</v>
      </c>
      <c r="Q505" s="129">
        <v>0</v>
      </c>
      <c r="R505" s="130">
        <v>0</v>
      </c>
      <c r="S505" s="129">
        <v>0</v>
      </c>
      <c r="T505" s="590">
        <v>0</v>
      </c>
      <c r="U505" s="129">
        <f t="shared" si="170"/>
        <v>0</v>
      </c>
      <c r="V505" s="339">
        <v>0</v>
      </c>
      <c r="W505" s="649">
        <v>0</v>
      </c>
      <c r="X505" s="129">
        <v>0</v>
      </c>
      <c r="Y505" s="129">
        <v>0</v>
      </c>
    </row>
    <row r="506" spans="1:25" s="164" customFormat="1" ht="12.75" customHeight="1">
      <c r="A506" s="175"/>
      <c r="B506" s="121"/>
      <c r="C506" s="121"/>
      <c r="D506" s="121"/>
      <c r="E506" s="121"/>
      <c r="F506" s="121"/>
      <c r="G506" s="121"/>
      <c r="H506" s="121"/>
      <c r="I506" s="121"/>
      <c r="J506" s="121"/>
      <c r="K506" s="131"/>
      <c r="L506" s="186"/>
      <c r="M506" s="187"/>
      <c r="N506" s="129"/>
      <c r="O506" s="129">
        <v>0</v>
      </c>
      <c r="P506" s="129"/>
      <c r="Q506" s="129"/>
      <c r="R506" s="130"/>
      <c r="S506" s="129"/>
      <c r="T506" s="590"/>
      <c r="U506" s="129">
        <f t="shared" si="170"/>
        <v>0</v>
      </c>
      <c r="V506" s="339">
        <v>0</v>
      </c>
      <c r="W506" s="649">
        <v>0</v>
      </c>
      <c r="X506" s="129"/>
      <c r="Y506" s="129"/>
    </row>
    <row r="507" spans="1:25" s="164" customFormat="1" ht="38.25" customHeight="1">
      <c r="A507" s="175" t="s">
        <v>310</v>
      </c>
      <c r="B507" s="121">
        <v>1</v>
      </c>
      <c r="C507" s="121"/>
      <c r="D507" s="121"/>
      <c r="E507" s="121"/>
      <c r="F507" s="121"/>
      <c r="G507" s="121"/>
      <c r="H507" s="121"/>
      <c r="I507" s="121"/>
      <c r="J507" s="121">
        <v>510</v>
      </c>
      <c r="K507" s="205">
        <v>4214</v>
      </c>
      <c r="L507" s="760" t="s">
        <v>664</v>
      </c>
      <c r="M507" s="761"/>
      <c r="N507" s="135">
        <v>0</v>
      </c>
      <c r="O507" s="135">
        <v>0</v>
      </c>
      <c r="P507" s="135">
        <v>0</v>
      </c>
      <c r="Q507" s="135">
        <v>0</v>
      </c>
      <c r="R507" s="127">
        <v>0</v>
      </c>
      <c r="S507" s="135">
        <v>0</v>
      </c>
      <c r="T507" s="575">
        <v>0</v>
      </c>
      <c r="U507" s="129">
        <f t="shared" si="170"/>
        <v>45000</v>
      </c>
      <c r="V507" s="329">
        <v>0</v>
      </c>
      <c r="W507" s="633">
        <v>45000</v>
      </c>
      <c r="X507" s="135">
        <v>0</v>
      </c>
      <c r="Y507" s="135">
        <v>0</v>
      </c>
    </row>
    <row r="508" spans="1:25" s="164" customFormat="1" ht="12.75" customHeight="1">
      <c r="A508" s="175" t="s">
        <v>310</v>
      </c>
      <c r="B508" s="121">
        <v>1</v>
      </c>
      <c r="C508" s="121"/>
      <c r="D508" s="121"/>
      <c r="E508" s="121"/>
      <c r="F508" s="121"/>
      <c r="G508" s="121"/>
      <c r="H508" s="121"/>
      <c r="I508" s="121"/>
      <c r="J508" s="121">
        <v>510</v>
      </c>
      <c r="K508" s="131">
        <v>4214</v>
      </c>
      <c r="L508" s="180" t="s">
        <v>518</v>
      </c>
      <c r="M508" s="207"/>
      <c r="N508" s="129">
        <v>20000</v>
      </c>
      <c r="O508" s="129">
        <v>0</v>
      </c>
      <c r="P508" s="129">
        <v>0</v>
      </c>
      <c r="Q508" s="129">
        <v>5000</v>
      </c>
      <c r="R508" s="130">
        <v>0</v>
      </c>
      <c r="S508" s="129">
        <v>-5000</v>
      </c>
      <c r="T508" s="590">
        <v>0</v>
      </c>
      <c r="U508" s="129">
        <f t="shared" si="170"/>
        <v>0</v>
      </c>
      <c r="V508" s="339">
        <v>0</v>
      </c>
      <c r="W508" s="649">
        <v>0</v>
      </c>
      <c r="X508" s="129">
        <v>5000</v>
      </c>
      <c r="Y508" s="129">
        <v>0</v>
      </c>
    </row>
    <row r="509" spans="1:25" s="164" customFormat="1" ht="12.75">
      <c r="A509" s="175"/>
      <c r="B509" s="121"/>
      <c r="C509" s="121"/>
      <c r="D509" s="121"/>
      <c r="E509" s="121"/>
      <c r="F509" s="121"/>
      <c r="G509" s="121"/>
      <c r="H509" s="121"/>
      <c r="I509" s="121"/>
      <c r="J509" s="121"/>
      <c r="K509" s="131"/>
      <c r="L509" s="747"/>
      <c r="M509" s="748"/>
      <c r="N509" s="129"/>
      <c r="O509" s="129"/>
      <c r="P509" s="129">
        <v>0</v>
      </c>
      <c r="Q509" s="129"/>
      <c r="R509" s="130"/>
      <c r="S509" s="129"/>
      <c r="T509" s="590"/>
      <c r="U509" s="129">
        <f t="shared" si="170"/>
        <v>0</v>
      </c>
      <c r="V509" s="339">
        <v>0</v>
      </c>
      <c r="W509" s="649">
        <v>0</v>
      </c>
      <c r="X509" s="129"/>
      <c r="Y509" s="129"/>
    </row>
    <row r="510" spans="1:25" s="164" customFormat="1" ht="12.75">
      <c r="A510" s="175" t="s">
        <v>310</v>
      </c>
      <c r="B510" s="121">
        <v>1</v>
      </c>
      <c r="C510" s="121"/>
      <c r="D510" s="121"/>
      <c r="E510" s="121"/>
      <c r="F510" s="121"/>
      <c r="G510" s="121"/>
      <c r="H510" s="121"/>
      <c r="I510" s="121"/>
      <c r="J510" s="121">
        <v>660</v>
      </c>
      <c r="K510" s="131">
        <v>4214</v>
      </c>
      <c r="L510" s="213" t="s">
        <v>591</v>
      </c>
      <c r="M510" s="207"/>
      <c r="N510" s="129">
        <v>0</v>
      </c>
      <c r="O510" s="129">
        <v>50000</v>
      </c>
      <c r="P510" s="129">
        <v>0</v>
      </c>
      <c r="Q510" s="129">
        <v>90000</v>
      </c>
      <c r="R510" s="130">
        <v>-70000</v>
      </c>
      <c r="S510" s="129">
        <v>-70000</v>
      </c>
      <c r="T510" s="590">
        <v>20000</v>
      </c>
      <c r="U510" s="129">
        <f t="shared" si="170"/>
        <v>-20000</v>
      </c>
      <c r="V510" s="339">
        <v>0</v>
      </c>
      <c r="W510" s="649">
        <v>0</v>
      </c>
      <c r="X510" s="129">
        <v>80000</v>
      </c>
      <c r="Y510" s="129">
        <v>0</v>
      </c>
    </row>
    <row r="511" spans="1:25" s="164" customFormat="1" ht="12.75">
      <c r="A511" s="175" t="s">
        <v>310</v>
      </c>
      <c r="B511" s="121"/>
      <c r="C511" s="121"/>
      <c r="D511" s="121"/>
      <c r="E511" s="121">
        <v>4</v>
      </c>
      <c r="F511" s="121"/>
      <c r="G511" s="121"/>
      <c r="H511" s="121"/>
      <c r="I511" s="121"/>
      <c r="J511" s="121">
        <v>630</v>
      </c>
      <c r="K511" s="131">
        <v>4214</v>
      </c>
      <c r="L511" s="213" t="s">
        <v>592</v>
      </c>
      <c r="M511" s="207"/>
      <c r="N511" s="129">
        <v>0</v>
      </c>
      <c r="O511" s="129">
        <v>0</v>
      </c>
      <c r="P511" s="129">
        <v>0</v>
      </c>
      <c r="Q511" s="129">
        <v>800000</v>
      </c>
      <c r="R511" s="130">
        <v>-400000</v>
      </c>
      <c r="S511" s="129">
        <v>-300000</v>
      </c>
      <c r="T511" s="590">
        <v>500000</v>
      </c>
      <c r="U511" s="129">
        <f t="shared" si="170"/>
        <v>-500000</v>
      </c>
      <c r="V511" s="339">
        <v>0</v>
      </c>
      <c r="W511" s="649">
        <v>0</v>
      </c>
      <c r="X511" s="129">
        <v>1000000</v>
      </c>
      <c r="Y511" s="129">
        <v>0</v>
      </c>
    </row>
    <row r="512" spans="1:25" s="164" customFormat="1" ht="13.5" thickBot="1">
      <c r="A512" s="175" t="s">
        <v>310</v>
      </c>
      <c r="B512" s="121">
        <v>1</v>
      </c>
      <c r="C512" s="121"/>
      <c r="D512" s="121"/>
      <c r="E512" s="121">
        <v>4</v>
      </c>
      <c r="F512" s="121"/>
      <c r="G512" s="121"/>
      <c r="H512" s="121"/>
      <c r="I512" s="121"/>
      <c r="J512" s="121">
        <v>451</v>
      </c>
      <c r="K512" s="131">
        <v>4214</v>
      </c>
      <c r="L512" s="213" t="s">
        <v>663</v>
      </c>
      <c r="M512" s="207"/>
      <c r="N512" s="129">
        <v>0</v>
      </c>
      <c r="O512" s="129">
        <v>0</v>
      </c>
      <c r="P512" s="129">
        <v>0</v>
      </c>
      <c r="Q512" s="129">
        <v>200000</v>
      </c>
      <c r="R512" s="130">
        <v>270000</v>
      </c>
      <c r="S512" s="129">
        <v>395000</v>
      </c>
      <c r="T512" s="590">
        <v>595000</v>
      </c>
      <c r="U512" s="129">
        <f>W512-T512</f>
        <v>-549.4499999999534</v>
      </c>
      <c r="V512" s="339">
        <v>0</v>
      </c>
      <c r="W512" s="649">
        <v>594450.55</v>
      </c>
      <c r="X512" s="129">
        <v>0</v>
      </c>
      <c r="Y512" s="129">
        <v>0</v>
      </c>
    </row>
    <row r="513" spans="1:49" s="451" customFormat="1" ht="12.75">
      <c r="A513" s="286"/>
      <c r="B513" s="286"/>
      <c r="C513" s="286"/>
      <c r="D513" s="286"/>
      <c r="E513" s="286"/>
      <c r="F513" s="286"/>
      <c r="G513" s="286"/>
      <c r="H513" s="286"/>
      <c r="I513" s="286"/>
      <c r="J513" s="286"/>
      <c r="K513" s="475"/>
      <c r="L513" s="446" t="s">
        <v>122</v>
      </c>
      <c r="M513" s="446"/>
      <c r="N513" s="538">
        <f aca="true" t="shared" si="174" ref="N513:Y513">N482</f>
        <v>1070000</v>
      </c>
      <c r="O513" s="538">
        <f t="shared" si="174"/>
        <v>815500</v>
      </c>
      <c r="P513" s="538">
        <f t="shared" si="174"/>
        <v>688034</v>
      </c>
      <c r="Q513" s="538">
        <f t="shared" si="174"/>
        <v>1545000</v>
      </c>
      <c r="R513" s="402">
        <f t="shared" si="174"/>
        <v>610000</v>
      </c>
      <c r="S513" s="538">
        <f t="shared" si="174"/>
        <v>-180000</v>
      </c>
      <c r="T513" s="604">
        <f t="shared" si="174"/>
        <v>1365000</v>
      </c>
      <c r="U513" s="538">
        <f t="shared" si="174"/>
        <v>-725549.45</v>
      </c>
      <c r="V513" s="403">
        <f t="shared" si="174"/>
        <v>0</v>
      </c>
      <c r="W513" s="561">
        <f>W482</f>
        <v>639450.55</v>
      </c>
      <c r="X513" s="538">
        <f t="shared" si="174"/>
        <v>1615000</v>
      </c>
      <c r="Y513" s="538">
        <f t="shared" si="174"/>
        <v>2275514</v>
      </c>
      <c r="Z513" s="254"/>
      <c r="AA513" s="254"/>
      <c r="AB513" s="254"/>
      <c r="AC513" s="254"/>
      <c r="AD513" s="254"/>
      <c r="AE513" s="254"/>
      <c r="AF513" s="254"/>
      <c r="AG513" s="254"/>
      <c r="AH513" s="254"/>
      <c r="AI513" s="254"/>
      <c r="AJ513" s="254"/>
      <c r="AK513" s="254"/>
      <c r="AL513" s="254"/>
      <c r="AM513" s="254"/>
      <c r="AN513" s="254"/>
      <c r="AO513" s="254"/>
      <c r="AP513" s="254"/>
      <c r="AQ513" s="254"/>
      <c r="AR513" s="254"/>
      <c r="AS513" s="254"/>
      <c r="AT513" s="254"/>
      <c r="AU513" s="254"/>
      <c r="AV513" s="254"/>
      <c r="AW513" s="254"/>
    </row>
    <row r="514" spans="1:25" ht="12.75" hidden="1">
      <c r="A514" s="121"/>
      <c r="B514" s="121"/>
      <c r="C514" s="121"/>
      <c r="D514" s="121"/>
      <c r="E514" s="121"/>
      <c r="F514" s="121"/>
      <c r="G514" s="121"/>
      <c r="H514" s="121"/>
      <c r="I514" s="121"/>
      <c r="J514" s="121"/>
      <c r="K514" s="19"/>
      <c r="L514" s="19"/>
      <c r="M514" s="19"/>
      <c r="N514" s="27"/>
      <c r="O514" s="27"/>
      <c r="P514" s="27"/>
      <c r="Q514" s="27"/>
      <c r="R514" s="146"/>
      <c r="S514" s="27"/>
      <c r="T514" s="580"/>
      <c r="U514" s="27"/>
      <c r="V514" s="333"/>
      <c r="W514" s="638"/>
      <c r="X514" s="27"/>
      <c r="Y514" s="27"/>
    </row>
    <row r="515" spans="1:25" ht="12.75" hidden="1">
      <c r="A515" s="175" t="s">
        <v>316</v>
      </c>
      <c r="B515" s="121"/>
      <c r="C515" s="121"/>
      <c r="D515" s="121"/>
      <c r="E515" s="121"/>
      <c r="F515" s="121"/>
      <c r="G515" s="121"/>
      <c r="H515" s="121"/>
      <c r="I515" s="121"/>
      <c r="J515" s="121"/>
      <c r="K515" s="24" t="s">
        <v>315</v>
      </c>
      <c r="L515" s="786" t="s">
        <v>308</v>
      </c>
      <c r="M515" s="787"/>
      <c r="N515" s="47"/>
      <c r="O515" s="47"/>
      <c r="P515" s="47"/>
      <c r="Q515" s="47"/>
      <c r="R515" s="148"/>
      <c r="S515" s="47"/>
      <c r="T515" s="613"/>
      <c r="U515" s="47"/>
      <c r="V515" s="340"/>
      <c r="W515" s="638"/>
      <c r="X515" s="47"/>
      <c r="Y515" s="47"/>
    </row>
    <row r="516" spans="1:25" ht="12.75" hidden="1">
      <c r="A516" s="175" t="s">
        <v>317</v>
      </c>
      <c r="B516" s="175"/>
      <c r="C516" s="175"/>
      <c r="D516" s="175"/>
      <c r="E516" s="175"/>
      <c r="F516" s="175"/>
      <c r="G516" s="175"/>
      <c r="H516" s="175"/>
      <c r="I516" s="175"/>
      <c r="J516" s="175">
        <v>640</v>
      </c>
      <c r="K516" s="23" t="s">
        <v>313</v>
      </c>
      <c r="L516" s="8" t="s">
        <v>385</v>
      </c>
      <c r="M516" s="8"/>
      <c r="N516" s="9"/>
      <c r="O516" s="9"/>
      <c r="P516" s="9"/>
      <c r="Q516" s="9"/>
      <c r="R516" s="147"/>
      <c r="S516" s="9"/>
      <c r="T516" s="617"/>
      <c r="U516" s="9"/>
      <c r="V516" s="328"/>
      <c r="W516" s="639"/>
      <c r="X516" s="9"/>
      <c r="Y516" s="9"/>
    </row>
    <row r="517" spans="1:25" ht="12.75" hidden="1">
      <c r="A517" s="175" t="s">
        <v>317</v>
      </c>
      <c r="B517" s="121"/>
      <c r="C517" s="121"/>
      <c r="D517" s="121"/>
      <c r="E517" s="121"/>
      <c r="F517" s="121">
        <v>5</v>
      </c>
      <c r="G517" s="121"/>
      <c r="H517" s="121"/>
      <c r="I517" s="121"/>
      <c r="J517" s="121">
        <v>640</v>
      </c>
      <c r="K517" s="33">
        <v>4</v>
      </c>
      <c r="L517" s="33" t="s">
        <v>1</v>
      </c>
      <c r="M517" s="33"/>
      <c r="N517" s="14">
        <f aca="true" t="shared" si="175" ref="N517:Q519">N518</f>
        <v>0</v>
      </c>
      <c r="O517" s="14"/>
      <c r="P517" s="14"/>
      <c r="Q517" s="36">
        <f t="shared" si="175"/>
        <v>0</v>
      </c>
      <c r="R517" s="120"/>
      <c r="S517" s="36"/>
      <c r="T517" s="618"/>
      <c r="U517" s="36"/>
      <c r="V517" s="357"/>
      <c r="W517" s="640"/>
      <c r="X517" s="36">
        <f aca="true" t="shared" si="176" ref="X517:Y519">X518</f>
        <v>0</v>
      </c>
      <c r="Y517" s="36">
        <f t="shared" si="176"/>
        <v>0</v>
      </c>
    </row>
    <row r="518" spans="1:25" ht="12.75" hidden="1">
      <c r="A518" s="175" t="s">
        <v>317</v>
      </c>
      <c r="B518" s="121"/>
      <c r="C518" s="121"/>
      <c r="D518" s="121"/>
      <c r="E518" s="121"/>
      <c r="F518" s="121">
        <v>5</v>
      </c>
      <c r="G518" s="121"/>
      <c r="H518" s="121"/>
      <c r="I518" s="121"/>
      <c r="J518" s="121">
        <v>640</v>
      </c>
      <c r="K518" s="34">
        <v>42</v>
      </c>
      <c r="L518" s="34" t="s">
        <v>28</v>
      </c>
      <c r="M518" s="34"/>
      <c r="N518" s="14">
        <f t="shared" si="175"/>
        <v>0</v>
      </c>
      <c r="O518" s="14"/>
      <c r="P518" s="14"/>
      <c r="Q518" s="36">
        <f t="shared" si="175"/>
        <v>0</v>
      </c>
      <c r="R518" s="120"/>
      <c r="S518" s="36"/>
      <c r="T518" s="618"/>
      <c r="U518" s="36"/>
      <c r="V518" s="357"/>
      <c r="W518" s="640"/>
      <c r="X518" s="36">
        <f t="shared" si="176"/>
        <v>0</v>
      </c>
      <c r="Y518" s="36">
        <f t="shared" si="176"/>
        <v>0</v>
      </c>
    </row>
    <row r="519" spans="1:25" ht="12.75" hidden="1">
      <c r="A519" s="175" t="s">
        <v>317</v>
      </c>
      <c r="B519" s="121"/>
      <c r="C519" s="121"/>
      <c r="D519" s="121"/>
      <c r="E519" s="121"/>
      <c r="F519" s="121">
        <v>5</v>
      </c>
      <c r="G519" s="121"/>
      <c r="H519" s="121"/>
      <c r="I519" s="121"/>
      <c r="J519" s="121">
        <v>640</v>
      </c>
      <c r="K519" s="43">
        <v>421</v>
      </c>
      <c r="L519" s="43" t="s">
        <v>13</v>
      </c>
      <c r="M519" s="43"/>
      <c r="N519" s="14">
        <f t="shared" si="175"/>
        <v>0</v>
      </c>
      <c r="O519" s="14"/>
      <c r="P519" s="14"/>
      <c r="Q519" s="36">
        <f t="shared" si="175"/>
        <v>0</v>
      </c>
      <c r="R519" s="120"/>
      <c r="S519" s="36"/>
      <c r="T519" s="618"/>
      <c r="U519" s="36"/>
      <c r="V519" s="357"/>
      <c r="W519" s="640"/>
      <c r="X519" s="36">
        <f t="shared" si="176"/>
        <v>0</v>
      </c>
      <c r="Y519" s="36">
        <f t="shared" si="176"/>
        <v>0</v>
      </c>
    </row>
    <row r="520" spans="1:25" ht="12.75" hidden="1">
      <c r="A520" s="175" t="s">
        <v>317</v>
      </c>
      <c r="B520" s="121"/>
      <c r="C520" s="121"/>
      <c r="D520" s="121"/>
      <c r="E520" s="121"/>
      <c r="F520" s="121">
        <v>5</v>
      </c>
      <c r="G520" s="121"/>
      <c r="H520" s="121"/>
      <c r="I520" s="121"/>
      <c r="J520" s="121">
        <v>640</v>
      </c>
      <c r="K520" s="34">
        <v>4214</v>
      </c>
      <c r="L520" s="44" t="s">
        <v>311</v>
      </c>
      <c r="M520" s="37"/>
      <c r="N520" s="14">
        <v>0</v>
      </c>
      <c r="O520" s="14"/>
      <c r="P520" s="14"/>
      <c r="Q520" s="36">
        <v>0</v>
      </c>
      <c r="R520" s="120"/>
      <c r="S520" s="36"/>
      <c r="T520" s="618"/>
      <c r="U520" s="36"/>
      <c r="V520" s="357"/>
      <c r="W520" s="640"/>
      <c r="X520" s="36">
        <v>0</v>
      </c>
      <c r="Y520" s="36">
        <v>0</v>
      </c>
    </row>
    <row r="521" spans="1:25" ht="12.75" hidden="1">
      <c r="A521" s="121"/>
      <c r="B521" s="121"/>
      <c r="C521" s="121"/>
      <c r="D521" s="121"/>
      <c r="E521" s="121"/>
      <c r="F521" s="121"/>
      <c r="G521" s="121"/>
      <c r="H521" s="121"/>
      <c r="I521" s="121"/>
      <c r="J521" s="121"/>
      <c r="K521" s="32"/>
      <c r="L521" s="32" t="s">
        <v>122</v>
      </c>
      <c r="M521" s="32"/>
      <c r="N521" s="292">
        <f>N517</f>
        <v>0</v>
      </c>
      <c r="O521" s="292"/>
      <c r="P521" s="292"/>
      <c r="Q521" s="292">
        <f>Q517</f>
        <v>0</v>
      </c>
      <c r="R521" s="137"/>
      <c r="S521" s="292"/>
      <c r="T521" s="604"/>
      <c r="U521" s="292"/>
      <c r="V521" s="358"/>
      <c r="W521" s="659"/>
      <c r="X521" s="292">
        <f>X517</f>
        <v>0</v>
      </c>
      <c r="Y521" s="292">
        <f>Y517</f>
        <v>0</v>
      </c>
    </row>
    <row r="522" spans="1:25" ht="12.75">
      <c r="A522" s="225"/>
      <c r="B522" s="226"/>
      <c r="C522" s="226"/>
      <c r="D522" s="226"/>
      <c r="E522" s="226"/>
      <c r="F522" s="226"/>
      <c r="G522" s="226"/>
      <c r="H522" s="226"/>
      <c r="I522" s="226"/>
      <c r="J522" s="226"/>
      <c r="K522" s="18"/>
      <c r="L522" s="18"/>
      <c r="M522" s="18"/>
      <c r="N522" s="27"/>
      <c r="O522" s="27"/>
      <c r="P522" s="27"/>
      <c r="Q522" s="27"/>
      <c r="R522" s="146"/>
      <c r="S522" s="27"/>
      <c r="T522" s="580"/>
      <c r="U522" s="27"/>
      <c r="V522" s="333"/>
      <c r="W522" s="644"/>
      <c r="X522" s="27"/>
      <c r="Y522" s="27"/>
    </row>
    <row r="523" spans="1:49" s="66" customFormat="1" ht="12.75">
      <c r="A523" s="382"/>
      <c r="B523" s="382"/>
      <c r="C523" s="382"/>
      <c r="D523" s="382"/>
      <c r="E523" s="382"/>
      <c r="F523" s="382"/>
      <c r="G523" s="382"/>
      <c r="H523" s="382"/>
      <c r="I523" s="382"/>
      <c r="J523" s="382"/>
      <c r="K523" s="440" t="s">
        <v>315</v>
      </c>
      <c r="L523" s="441" t="s">
        <v>314</v>
      </c>
      <c r="M523" s="441"/>
      <c r="N523" s="47"/>
      <c r="O523" s="47"/>
      <c r="P523" s="47"/>
      <c r="Q523" s="47"/>
      <c r="R523" s="148"/>
      <c r="S523" s="47"/>
      <c r="T523" s="613"/>
      <c r="U523" s="47"/>
      <c r="V523" s="340"/>
      <c r="W523" s="560"/>
      <c r="X523" s="47"/>
      <c r="Y523" s="47"/>
      <c r="Z523" s="254"/>
      <c r="AA523" s="254"/>
      <c r="AB523" s="254"/>
      <c r="AC523" s="254"/>
      <c r="AD523" s="254"/>
      <c r="AE523" s="254"/>
      <c r="AF523" s="254"/>
      <c r="AG523" s="254"/>
      <c r="AH523" s="254"/>
      <c r="AI523" s="254"/>
      <c r="AJ523" s="254"/>
      <c r="AK523" s="254"/>
      <c r="AL523" s="254"/>
      <c r="AM523" s="254"/>
      <c r="AN523" s="254"/>
      <c r="AO523" s="254"/>
      <c r="AP523" s="254"/>
      <c r="AQ523" s="254"/>
      <c r="AR523" s="254"/>
      <c r="AS523" s="254"/>
      <c r="AT523" s="254"/>
      <c r="AU523" s="254"/>
      <c r="AV523" s="254"/>
      <c r="AW523" s="254"/>
    </row>
    <row r="524" spans="1:49" s="66" customFormat="1" ht="12.75">
      <c r="A524" s="382" t="s">
        <v>322</v>
      </c>
      <c r="B524" s="382"/>
      <c r="C524" s="382"/>
      <c r="D524" s="382"/>
      <c r="E524" s="382"/>
      <c r="F524" s="382"/>
      <c r="G524" s="382"/>
      <c r="H524" s="382"/>
      <c r="I524" s="382"/>
      <c r="J524" s="382"/>
      <c r="K524" s="456" t="s">
        <v>313</v>
      </c>
      <c r="L524" s="494" t="s">
        <v>386</v>
      </c>
      <c r="M524" s="494"/>
      <c r="N524" s="528"/>
      <c r="O524" s="528"/>
      <c r="P524" s="528"/>
      <c r="Q524" s="528"/>
      <c r="R524" s="397"/>
      <c r="S524" s="528"/>
      <c r="T524" s="591"/>
      <c r="U524" s="528"/>
      <c r="V524" s="398"/>
      <c r="W524" s="557"/>
      <c r="X524" s="528"/>
      <c r="Y524" s="528"/>
      <c r="Z524" s="254"/>
      <c r="AA524" s="254"/>
      <c r="AB524" s="254"/>
      <c r="AC524" s="254"/>
      <c r="AD524" s="254"/>
      <c r="AE524" s="254"/>
      <c r="AF524" s="254"/>
      <c r="AG524" s="254"/>
      <c r="AH524" s="254"/>
      <c r="AI524" s="254"/>
      <c r="AJ524" s="254"/>
      <c r="AK524" s="254"/>
      <c r="AL524" s="254"/>
      <c r="AM524" s="254"/>
      <c r="AN524" s="254"/>
      <c r="AO524" s="254"/>
      <c r="AP524" s="254"/>
      <c r="AQ524" s="254"/>
      <c r="AR524" s="254"/>
      <c r="AS524" s="254"/>
      <c r="AT524" s="254"/>
      <c r="AU524" s="254"/>
      <c r="AV524" s="254"/>
      <c r="AW524" s="254"/>
    </row>
    <row r="525" spans="1:25" s="164" customFormat="1" ht="12.75">
      <c r="A525" s="175" t="s">
        <v>323</v>
      </c>
      <c r="B525" s="121">
        <v>1</v>
      </c>
      <c r="C525" s="121"/>
      <c r="D525" s="121"/>
      <c r="E525" s="121">
        <v>4</v>
      </c>
      <c r="F525" s="121"/>
      <c r="G525" s="121"/>
      <c r="H525" s="121"/>
      <c r="I525" s="121"/>
      <c r="J525" s="121">
        <v>650</v>
      </c>
      <c r="K525" s="126">
        <v>3</v>
      </c>
      <c r="L525" s="172" t="s">
        <v>0</v>
      </c>
      <c r="M525" s="172"/>
      <c r="N525" s="135">
        <f aca="true" t="shared" si="177" ref="N525:Y526">N526</f>
        <v>140000</v>
      </c>
      <c r="O525" s="135">
        <f t="shared" si="177"/>
        <v>320000</v>
      </c>
      <c r="P525" s="135">
        <f t="shared" si="177"/>
        <v>345000</v>
      </c>
      <c r="Q525" s="135">
        <f t="shared" si="177"/>
        <v>300000</v>
      </c>
      <c r="R525" s="127">
        <f t="shared" si="177"/>
        <v>100000</v>
      </c>
      <c r="S525" s="135">
        <f t="shared" si="177"/>
        <v>0</v>
      </c>
      <c r="T525" s="575">
        <f t="shared" si="177"/>
        <v>300000</v>
      </c>
      <c r="U525" s="129">
        <f aca="true" t="shared" si="178" ref="U525:U547">W525-T525</f>
        <v>-160835</v>
      </c>
      <c r="V525" s="329">
        <f t="shared" si="177"/>
        <v>126705</v>
      </c>
      <c r="W525" s="633">
        <f>W526</f>
        <v>139165</v>
      </c>
      <c r="X525" s="135">
        <f t="shared" si="177"/>
        <v>150000</v>
      </c>
      <c r="Y525" s="135">
        <f t="shared" si="177"/>
        <v>150000</v>
      </c>
    </row>
    <row r="526" spans="1:25" s="164" customFormat="1" ht="12.75">
      <c r="A526" s="175" t="s">
        <v>323</v>
      </c>
      <c r="B526" s="121">
        <v>1</v>
      </c>
      <c r="C526" s="121"/>
      <c r="D526" s="121"/>
      <c r="E526" s="121">
        <v>4</v>
      </c>
      <c r="F526" s="121"/>
      <c r="G526" s="121"/>
      <c r="H526" s="121"/>
      <c r="I526" s="121"/>
      <c r="J526" s="121">
        <v>650</v>
      </c>
      <c r="K526" s="126">
        <v>32</v>
      </c>
      <c r="L526" s="177" t="s">
        <v>5</v>
      </c>
      <c r="M526" s="177"/>
      <c r="N526" s="135">
        <f t="shared" si="177"/>
        <v>140000</v>
      </c>
      <c r="O526" s="135">
        <f t="shared" si="177"/>
        <v>320000</v>
      </c>
      <c r="P526" s="135">
        <f t="shared" si="177"/>
        <v>345000</v>
      </c>
      <c r="Q526" s="135">
        <f t="shared" si="177"/>
        <v>300000</v>
      </c>
      <c r="R526" s="127">
        <f t="shared" si="177"/>
        <v>100000</v>
      </c>
      <c r="S526" s="135">
        <f t="shared" si="177"/>
        <v>0</v>
      </c>
      <c r="T526" s="575">
        <f t="shared" si="177"/>
        <v>300000</v>
      </c>
      <c r="U526" s="129">
        <f t="shared" si="178"/>
        <v>-160835</v>
      </c>
      <c r="V526" s="329">
        <f t="shared" si="177"/>
        <v>126705</v>
      </c>
      <c r="W526" s="633">
        <f>W527</f>
        <v>139165</v>
      </c>
      <c r="X526" s="135">
        <f t="shared" si="177"/>
        <v>150000</v>
      </c>
      <c r="Y526" s="135">
        <f t="shared" si="177"/>
        <v>150000</v>
      </c>
    </row>
    <row r="527" spans="1:25" s="164" customFormat="1" ht="12.75">
      <c r="A527" s="175" t="s">
        <v>323</v>
      </c>
      <c r="B527" s="121">
        <v>1</v>
      </c>
      <c r="C527" s="121"/>
      <c r="D527" s="121"/>
      <c r="E527" s="121">
        <v>4</v>
      </c>
      <c r="F527" s="121"/>
      <c r="G527" s="121"/>
      <c r="H527" s="121"/>
      <c r="I527" s="121"/>
      <c r="J527" s="121">
        <v>650</v>
      </c>
      <c r="K527" s="126">
        <v>323</v>
      </c>
      <c r="L527" s="126" t="s">
        <v>7</v>
      </c>
      <c r="M527" s="126"/>
      <c r="N527" s="135">
        <f aca="true" t="shared" si="179" ref="N527:Y527">N528+N529+N530+N531</f>
        <v>140000</v>
      </c>
      <c r="O527" s="135">
        <f>O528+O529+O530+O531</f>
        <v>320000</v>
      </c>
      <c r="P527" s="135">
        <f>P528+P529+P530+P531</f>
        <v>345000</v>
      </c>
      <c r="Q527" s="135">
        <f t="shared" si="179"/>
        <v>300000</v>
      </c>
      <c r="R527" s="127">
        <f t="shared" si="179"/>
        <v>100000</v>
      </c>
      <c r="S527" s="135">
        <f t="shared" si="179"/>
        <v>0</v>
      </c>
      <c r="T527" s="575">
        <f t="shared" si="179"/>
        <v>300000</v>
      </c>
      <c r="U527" s="129">
        <f t="shared" si="178"/>
        <v>-160835</v>
      </c>
      <c r="V527" s="329">
        <f t="shared" si="179"/>
        <v>126705</v>
      </c>
      <c r="W527" s="633">
        <f>W528+W529</f>
        <v>139165</v>
      </c>
      <c r="X527" s="135">
        <f t="shared" si="179"/>
        <v>150000</v>
      </c>
      <c r="Y527" s="135">
        <f t="shared" si="179"/>
        <v>150000</v>
      </c>
    </row>
    <row r="528" spans="1:25" s="164" customFormat="1" ht="12.75">
      <c r="A528" s="175" t="s">
        <v>323</v>
      </c>
      <c r="B528" s="121">
        <v>1</v>
      </c>
      <c r="C528" s="121"/>
      <c r="D528" s="121"/>
      <c r="E528" s="121"/>
      <c r="F528" s="121"/>
      <c r="G528" s="121"/>
      <c r="H528" s="121"/>
      <c r="I528" s="121"/>
      <c r="J528" s="121">
        <v>650</v>
      </c>
      <c r="K528" s="177">
        <v>3237</v>
      </c>
      <c r="L528" s="755" t="s">
        <v>473</v>
      </c>
      <c r="M528" s="756"/>
      <c r="N528" s="135">
        <v>40000</v>
      </c>
      <c r="O528" s="135">
        <v>120000</v>
      </c>
      <c r="P528" s="135">
        <v>133875</v>
      </c>
      <c r="Q528" s="135">
        <v>100000</v>
      </c>
      <c r="R528" s="127">
        <v>0</v>
      </c>
      <c r="S528" s="135">
        <v>0</v>
      </c>
      <c r="T528" s="575">
        <v>100000</v>
      </c>
      <c r="U528" s="129">
        <f t="shared" si="178"/>
        <v>-70000</v>
      </c>
      <c r="V528" s="329">
        <v>17540</v>
      </c>
      <c r="W528" s="633">
        <v>30000</v>
      </c>
      <c r="X528" s="135">
        <v>50000</v>
      </c>
      <c r="Y528" s="135">
        <v>50000</v>
      </c>
    </row>
    <row r="529" spans="1:25" s="164" customFormat="1" ht="12.75">
      <c r="A529" s="175" t="s">
        <v>323</v>
      </c>
      <c r="B529" s="121">
        <v>1</v>
      </c>
      <c r="C529" s="121"/>
      <c r="D529" s="121"/>
      <c r="E529" s="121">
        <v>4</v>
      </c>
      <c r="F529" s="121"/>
      <c r="G529" s="121"/>
      <c r="H529" s="121"/>
      <c r="I529" s="121"/>
      <c r="J529" s="121">
        <v>650</v>
      </c>
      <c r="K529" s="177">
        <v>3237</v>
      </c>
      <c r="L529" s="747" t="s">
        <v>611</v>
      </c>
      <c r="M529" s="756"/>
      <c r="N529" s="135">
        <v>100000</v>
      </c>
      <c r="O529" s="135">
        <v>200000</v>
      </c>
      <c r="P529" s="135">
        <v>211125</v>
      </c>
      <c r="Q529" s="135">
        <v>200000</v>
      </c>
      <c r="R529" s="127">
        <v>100000</v>
      </c>
      <c r="S529" s="135">
        <v>0</v>
      </c>
      <c r="T529" s="575">
        <v>200000</v>
      </c>
      <c r="U529" s="129">
        <f t="shared" si="178"/>
        <v>-90835</v>
      </c>
      <c r="V529" s="329">
        <v>109165</v>
      </c>
      <c r="W529" s="633">
        <v>109165</v>
      </c>
      <c r="X529" s="135">
        <v>100000</v>
      </c>
      <c r="Y529" s="135">
        <v>100000</v>
      </c>
    </row>
    <row r="530" spans="1:25" s="164" customFormat="1" ht="12.75" hidden="1">
      <c r="A530" s="175" t="s">
        <v>323</v>
      </c>
      <c r="B530" s="121"/>
      <c r="C530" s="121"/>
      <c r="D530" s="121"/>
      <c r="E530" s="121"/>
      <c r="F530" s="121"/>
      <c r="G530" s="121"/>
      <c r="H530" s="121"/>
      <c r="I530" s="121"/>
      <c r="J530" s="121">
        <v>650</v>
      </c>
      <c r="K530" s="177">
        <v>3237</v>
      </c>
      <c r="L530" s="177" t="s">
        <v>474</v>
      </c>
      <c r="M530" s="177"/>
      <c r="N530" s="135">
        <v>0</v>
      </c>
      <c r="O530" s="135"/>
      <c r="P530" s="135"/>
      <c r="Q530" s="135">
        <v>0</v>
      </c>
      <c r="R530" s="127"/>
      <c r="S530" s="135"/>
      <c r="T530" s="575"/>
      <c r="U530" s="129">
        <f t="shared" si="178"/>
        <v>0</v>
      </c>
      <c r="V530" s="329"/>
      <c r="W530" s="633"/>
      <c r="X530" s="135">
        <v>0</v>
      </c>
      <c r="Y530" s="135">
        <v>0</v>
      </c>
    </row>
    <row r="531" spans="1:25" s="164" customFormat="1" ht="12.75" hidden="1">
      <c r="A531" s="175" t="s">
        <v>323</v>
      </c>
      <c r="B531" s="121"/>
      <c r="C531" s="121"/>
      <c r="D531" s="121"/>
      <c r="E531" s="121"/>
      <c r="F531" s="121"/>
      <c r="G531" s="121"/>
      <c r="H531" s="121"/>
      <c r="I531" s="121"/>
      <c r="J531" s="121">
        <v>650</v>
      </c>
      <c r="K531" s="177">
        <v>3237</v>
      </c>
      <c r="L531" s="177" t="s">
        <v>475</v>
      </c>
      <c r="M531" s="177"/>
      <c r="N531" s="135">
        <v>0</v>
      </c>
      <c r="O531" s="135"/>
      <c r="P531" s="135"/>
      <c r="Q531" s="135">
        <v>0</v>
      </c>
      <c r="R531" s="127"/>
      <c r="S531" s="135"/>
      <c r="T531" s="575"/>
      <c r="U531" s="129">
        <f t="shared" si="178"/>
        <v>0</v>
      </c>
      <c r="V531" s="329"/>
      <c r="W531" s="633"/>
      <c r="X531" s="135">
        <v>0</v>
      </c>
      <c r="Y531" s="135">
        <v>0</v>
      </c>
    </row>
    <row r="532" spans="1:25" s="164" customFormat="1" ht="12.75" hidden="1">
      <c r="A532" s="175" t="s">
        <v>323</v>
      </c>
      <c r="B532" s="121"/>
      <c r="C532" s="121"/>
      <c r="D532" s="121"/>
      <c r="E532" s="121"/>
      <c r="F532" s="121"/>
      <c r="G532" s="121"/>
      <c r="H532" s="121"/>
      <c r="I532" s="121"/>
      <c r="J532" s="121">
        <v>650</v>
      </c>
      <c r="K532" s="177">
        <v>3237</v>
      </c>
      <c r="L532" s="177" t="s">
        <v>509</v>
      </c>
      <c r="M532" s="177"/>
      <c r="N532" s="135"/>
      <c r="O532" s="135"/>
      <c r="P532" s="135"/>
      <c r="Q532" s="135"/>
      <c r="R532" s="127"/>
      <c r="S532" s="135"/>
      <c r="T532" s="575"/>
      <c r="U532" s="129">
        <f t="shared" si="178"/>
        <v>0</v>
      </c>
      <c r="V532" s="329"/>
      <c r="W532" s="633"/>
      <c r="X532" s="135"/>
      <c r="Y532" s="135"/>
    </row>
    <row r="533" spans="1:25" s="164" customFormat="1" ht="12.75">
      <c r="A533" s="175" t="s">
        <v>323</v>
      </c>
      <c r="B533" s="121">
        <v>1</v>
      </c>
      <c r="C533" s="121"/>
      <c r="D533" s="121"/>
      <c r="E533" s="121">
        <v>4</v>
      </c>
      <c r="F533" s="121"/>
      <c r="G533" s="121"/>
      <c r="H533" s="121"/>
      <c r="I533" s="121"/>
      <c r="J533" s="121">
        <v>650</v>
      </c>
      <c r="K533" s="126">
        <v>4</v>
      </c>
      <c r="L533" s="126" t="s">
        <v>1</v>
      </c>
      <c r="M533" s="126"/>
      <c r="N533" s="135">
        <f aca="true" t="shared" si="180" ref="N533:Y534">N534</f>
        <v>530000</v>
      </c>
      <c r="O533" s="135">
        <f t="shared" si="180"/>
        <v>605000</v>
      </c>
      <c r="P533" s="135">
        <f t="shared" si="180"/>
        <v>248425</v>
      </c>
      <c r="Q533" s="135">
        <f t="shared" si="180"/>
        <v>785000</v>
      </c>
      <c r="R533" s="127">
        <f t="shared" si="180"/>
        <v>368500</v>
      </c>
      <c r="S533" s="135">
        <f t="shared" si="180"/>
        <v>136500</v>
      </c>
      <c r="T533" s="575">
        <f t="shared" si="180"/>
        <v>921500</v>
      </c>
      <c r="U533" s="129">
        <f t="shared" si="178"/>
        <v>-442125</v>
      </c>
      <c r="V533" s="329">
        <f t="shared" si="180"/>
        <v>29250</v>
      </c>
      <c r="W533" s="633">
        <f>W534</f>
        <v>479375</v>
      </c>
      <c r="X533" s="135">
        <f t="shared" si="180"/>
        <v>250000</v>
      </c>
      <c r="Y533" s="135">
        <f t="shared" si="180"/>
        <v>80000</v>
      </c>
    </row>
    <row r="534" spans="1:25" s="164" customFormat="1" ht="12.75">
      <c r="A534" s="175" t="s">
        <v>323</v>
      </c>
      <c r="B534" s="121">
        <v>1</v>
      </c>
      <c r="C534" s="121"/>
      <c r="D534" s="121"/>
      <c r="E534" s="121">
        <v>4</v>
      </c>
      <c r="F534" s="121"/>
      <c r="G534" s="121"/>
      <c r="H534" s="121"/>
      <c r="I534" s="121"/>
      <c r="J534" s="121">
        <v>650</v>
      </c>
      <c r="K534" s="205">
        <v>42</v>
      </c>
      <c r="L534" s="205" t="s">
        <v>28</v>
      </c>
      <c r="M534" s="205"/>
      <c r="N534" s="135">
        <f t="shared" si="180"/>
        <v>530000</v>
      </c>
      <c r="O534" s="135">
        <f t="shared" si="180"/>
        <v>605000</v>
      </c>
      <c r="P534" s="135">
        <f t="shared" si="180"/>
        <v>248425</v>
      </c>
      <c r="Q534" s="135">
        <f t="shared" si="180"/>
        <v>785000</v>
      </c>
      <c r="R534" s="127">
        <f t="shared" si="180"/>
        <v>368500</v>
      </c>
      <c r="S534" s="135">
        <f t="shared" si="180"/>
        <v>136500</v>
      </c>
      <c r="T534" s="575">
        <f t="shared" si="180"/>
        <v>921500</v>
      </c>
      <c r="U534" s="129">
        <f t="shared" si="178"/>
        <v>-442125</v>
      </c>
      <c r="V534" s="329">
        <f t="shared" si="180"/>
        <v>29250</v>
      </c>
      <c r="W534" s="633">
        <f>W535</f>
        <v>479375</v>
      </c>
      <c r="X534" s="135">
        <f t="shared" si="180"/>
        <v>250000</v>
      </c>
      <c r="Y534" s="135">
        <f t="shared" si="180"/>
        <v>80000</v>
      </c>
    </row>
    <row r="535" spans="1:25" s="164" customFormat="1" ht="12.75">
      <c r="A535" s="175" t="s">
        <v>323</v>
      </c>
      <c r="B535" s="175">
        <v>1</v>
      </c>
      <c r="C535" s="175"/>
      <c r="D535" s="121"/>
      <c r="E535" s="175">
        <v>4</v>
      </c>
      <c r="F535" s="175"/>
      <c r="G535" s="175"/>
      <c r="H535" s="175"/>
      <c r="I535" s="175"/>
      <c r="J535" s="175">
        <v>650</v>
      </c>
      <c r="K535" s="210">
        <v>426</v>
      </c>
      <c r="L535" s="758" t="s">
        <v>187</v>
      </c>
      <c r="M535" s="759"/>
      <c r="N535" s="129">
        <f aca="true" t="shared" si="181" ref="N535:Y535">N536+N537+N538+N539+N540+N541+N542+N543+N544+N545+N546+N547+N548</f>
        <v>530000</v>
      </c>
      <c r="O535" s="129">
        <f t="shared" si="181"/>
        <v>605000</v>
      </c>
      <c r="P535" s="129">
        <f t="shared" si="181"/>
        <v>248425</v>
      </c>
      <c r="Q535" s="129">
        <f t="shared" si="181"/>
        <v>785000</v>
      </c>
      <c r="R535" s="130">
        <f t="shared" si="181"/>
        <v>368500</v>
      </c>
      <c r="S535" s="129">
        <f t="shared" si="181"/>
        <v>136500</v>
      </c>
      <c r="T535" s="590">
        <f t="shared" si="181"/>
        <v>921500</v>
      </c>
      <c r="U535" s="129">
        <f t="shared" si="178"/>
        <v>-442125</v>
      </c>
      <c r="V535" s="339">
        <f t="shared" si="181"/>
        <v>29250</v>
      </c>
      <c r="W535" s="649">
        <f>W536+W537+W538+W539+W540+W541+W542+W543+W544+W545+W546+W547+W548</f>
        <v>479375</v>
      </c>
      <c r="X535" s="129">
        <f t="shared" si="181"/>
        <v>250000</v>
      </c>
      <c r="Y535" s="129">
        <f t="shared" si="181"/>
        <v>80000</v>
      </c>
    </row>
    <row r="536" spans="1:25" s="164" customFormat="1" ht="24.75" customHeight="1">
      <c r="A536" s="175" t="s">
        <v>323</v>
      </c>
      <c r="B536" s="121"/>
      <c r="C536" s="121"/>
      <c r="D536" s="121"/>
      <c r="E536" s="121">
        <v>4</v>
      </c>
      <c r="F536" s="121"/>
      <c r="G536" s="121"/>
      <c r="H536" s="121"/>
      <c r="I536" s="121"/>
      <c r="J536" s="121">
        <v>650</v>
      </c>
      <c r="K536" s="131">
        <v>4264</v>
      </c>
      <c r="L536" s="762" t="s">
        <v>517</v>
      </c>
      <c r="M536" s="774"/>
      <c r="N536" s="129">
        <v>170000</v>
      </c>
      <c r="O536" s="129">
        <v>136000</v>
      </c>
      <c r="P536" s="129">
        <v>80925</v>
      </c>
      <c r="Q536" s="129">
        <v>100000</v>
      </c>
      <c r="R536" s="130">
        <v>-100000</v>
      </c>
      <c r="S536" s="129">
        <v>-100000</v>
      </c>
      <c r="T536" s="590">
        <v>0</v>
      </c>
      <c r="U536" s="129">
        <f t="shared" si="178"/>
        <v>0</v>
      </c>
      <c r="V536" s="339">
        <v>0</v>
      </c>
      <c r="W536" s="649">
        <v>0</v>
      </c>
      <c r="X536" s="135">
        <v>50000</v>
      </c>
      <c r="Y536" s="135">
        <v>0</v>
      </c>
    </row>
    <row r="537" spans="1:25" s="164" customFormat="1" ht="33" customHeight="1">
      <c r="A537" s="175" t="s">
        <v>323</v>
      </c>
      <c r="B537" s="121"/>
      <c r="C537" s="121"/>
      <c r="D537" s="121"/>
      <c r="E537" s="121">
        <v>4</v>
      </c>
      <c r="F537" s="121"/>
      <c r="G537" s="121"/>
      <c r="H537" s="121"/>
      <c r="I537" s="121"/>
      <c r="J537" s="121">
        <v>650</v>
      </c>
      <c r="K537" s="131">
        <v>4264</v>
      </c>
      <c r="L537" s="762" t="s">
        <v>597</v>
      </c>
      <c r="M537" s="763"/>
      <c r="N537" s="129">
        <v>80000</v>
      </c>
      <c r="O537" s="129">
        <v>350000</v>
      </c>
      <c r="P537" s="129">
        <v>121500</v>
      </c>
      <c r="Q537" s="129">
        <v>325000</v>
      </c>
      <c r="R537" s="130">
        <v>0</v>
      </c>
      <c r="S537" s="129">
        <v>-135000</v>
      </c>
      <c r="T537" s="590">
        <v>190000</v>
      </c>
      <c r="U537" s="129">
        <f t="shared" si="178"/>
        <v>-177625</v>
      </c>
      <c r="V537" s="339">
        <v>12375</v>
      </c>
      <c r="W537" s="649">
        <v>12375</v>
      </c>
      <c r="X537" s="135">
        <v>0</v>
      </c>
      <c r="Y537" s="135">
        <v>0</v>
      </c>
    </row>
    <row r="538" spans="1:25" s="164" customFormat="1" ht="24" customHeight="1">
      <c r="A538" s="175" t="s">
        <v>323</v>
      </c>
      <c r="B538" s="121">
        <v>1</v>
      </c>
      <c r="C538" s="121"/>
      <c r="D538" s="121"/>
      <c r="E538" s="121"/>
      <c r="F538" s="121"/>
      <c r="G538" s="121"/>
      <c r="H538" s="121"/>
      <c r="I538" s="121"/>
      <c r="J538" s="121">
        <v>650</v>
      </c>
      <c r="K538" s="131">
        <v>4264</v>
      </c>
      <c r="L538" s="760" t="s">
        <v>598</v>
      </c>
      <c r="M538" s="748"/>
      <c r="N538" s="129">
        <v>50000</v>
      </c>
      <c r="O538" s="129">
        <v>0</v>
      </c>
      <c r="P538" s="129">
        <v>0</v>
      </c>
      <c r="Q538" s="129">
        <v>50000</v>
      </c>
      <c r="R538" s="130">
        <v>50000</v>
      </c>
      <c r="S538" s="129">
        <v>25000</v>
      </c>
      <c r="T538" s="590">
        <v>75000</v>
      </c>
      <c r="U538" s="129">
        <f t="shared" si="178"/>
        <v>-12000</v>
      </c>
      <c r="V538" s="339">
        <v>0</v>
      </c>
      <c r="W538" s="649">
        <v>63000</v>
      </c>
      <c r="X538" s="135">
        <v>0</v>
      </c>
      <c r="Y538" s="135">
        <v>0</v>
      </c>
    </row>
    <row r="539" spans="1:25" s="164" customFormat="1" ht="12.75">
      <c r="A539" s="175" t="s">
        <v>323</v>
      </c>
      <c r="B539" s="121">
        <v>1</v>
      </c>
      <c r="C539" s="121"/>
      <c r="D539" s="121"/>
      <c r="E539" s="121"/>
      <c r="F539" s="121"/>
      <c r="G539" s="121"/>
      <c r="H539" s="121"/>
      <c r="I539" s="121"/>
      <c r="J539" s="121">
        <v>650</v>
      </c>
      <c r="K539" s="131">
        <v>4264</v>
      </c>
      <c r="L539" s="205" t="s">
        <v>599</v>
      </c>
      <c r="M539" s="131"/>
      <c r="N539" s="129">
        <v>50000</v>
      </c>
      <c r="O539" s="129">
        <v>0</v>
      </c>
      <c r="P539" s="129">
        <v>0</v>
      </c>
      <c r="Q539" s="129">
        <v>50000</v>
      </c>
      <c r="R539" s="130">
        <v>50000</v>
      </c>
      <c r="S539" s="129">
        <v>-2000</v>
      </c>
      <c r="T539" s="590">
        <v>48000</v>
      </c>
      <c r="U539" s="129">
        <f t="shared" si="178"/>
        <v>-8000</v>
      </c>
      <c r="V539" s="339">
        <v>0</v>
      </c>
      <c r="W539" s="649">
        <v>40000</v>
      </c>
      <c r="X539" s="135">
        <v>0</v>
      </c>
      <c r="Y539" s="135">
        <v>0</v>
      </c>
    </row>
    <row r="540" spans="1:25" s="164" customFormat="1" ht="27" customHeight="1">
      <c r="A540" s="175" t="s">
        <v>323</v>
      </c>
      <c r="B540" s="121">
        <v>1</v>
      </c>
      <c r="C540" s="121"/>
      <c r="D540" s="121"/>
      <c r="E540" s="121"/>
      <c r="F540" s="121"/>
      <c r="G540" s="121"/>
      <c r="H540" s="121"/>
      <c r="I540" s="121"/>
      <c r="J540" s="121">
        <v>650</v>
      </c>
      <c r="K540" s="131">
        <v>4264</v>
      </c>
      <c r="L540" s="760" t="s">
        <v>610</v>
      </c>
      <c r="M540" s="748"/>
      <c r="N540" s="129">
        <v>50000</v>
      </c>
      <c r="O540" s="129">
        <v>0</v>
      </c>
      <c r="P540" s="129">
        <v>0</v>
      </c>
      <c r="Q540" s="129">
        <v>0</v>
      </c>
      <c r="R540" s="130">
        <v>20000</v>
      </c>
      <c r="S540" s="129">
        <v>0</v>
      </c>
      <c r="T540" s="590">
        <v>0</v>
      </c>
      <c r="U540" s="129">
        <f t="shared" si="178"/>
        <v>0</v>
      </c>
      <c r="V540" s="339">
        <v>0</v>
      </c>
      <c r="W540" s="649">
        <v>0</v>
      </c>
      <c r="X540" s="135">
        <v>0</v>
      </c>
      <c r="Y540" s="135">
        <v>0</v>
      </c>
    </row>
    <row r="541" spans="1:25" s="164" customFormat="1" ht="12.75">
      <c r="A541" s="175" t="s">
        <v>323</v>
      </c>
      <c r="B541" s="121">
        <v>1</v>
      </c>
      <c r="C541" s="121"/>
      <c r="D541" s="121"/>
      <c r="E541" s="121">
        <v>4</v>
      </c>
      <c r="F541" s="121"/>
      <c r="G541" s="121"/>
      <c r="H541" s="121"/>
      <c r="I541" s="121"/>
      <c r="J541" s="121">
        <v>650</v>
      </c>
      <c r="K541" s="131">
        <v>4264</v>
      </c>
      <c r="L541" s="747" t="s">
        <v>609</v>
      </c>
      <c r="M541" s="756"/>
      <c r="N541" s="129">
        <v>0</v>
      </c>
      <c r="O541" s="129">
        <v>0</v>
      </c>
      <c r="P541" s="129">
        <v>0</v>
      </c>
      <c r="Q541" s="129">
        <v>0</v>
      </c>
      <c r="R541" s="130">
        <v>312500</v>
      </c>
      <c r="S541" s="129">
        <v>312500</v>
      </c>
      <c r="T541" s="590">
        <v>312500</v>
      </c>
      <c r="U541" s="129">
        <f t="shared" si="178"/>
        <v>-62500</v>
      </c>
      <c r="V541" s="339">
        <v>0</v>
      </c>
      <c r="W541" s="649">
        <v>250000</v>
      </c>
      <c r="X541" s="135">
        <v>0</v>
      </c>
      <c r="Y541" s="135">
        <v>0</v>
      </c>
    </row>
    <row r="542" spans="1:25" s="164" customFormat="1" ht="30.75" customHeight="1">
      <c r="A542" s="175" t="s">
        <v>323</v>
      </c>
      <c r="B542" s="121">
        <v>1</v>
      </c>
      <c r="C542" s="121"/>
      <c r="D542" s="121"/>
      <c r="E542" s="121"/>
      <c r="F542" s="121"/>
      <c r="G542" s="121"/>
      <c r="H542" s="121"/>
      <c r="I542" s="121"/>
      <c r="J542" s="121">
        <v>650</v>
      </c>
      <c r="K542" s="131">
        <v>4264</v>
      </c>
      <c r="L542" s="762" t="s">
        <v>561</v>
      </c>
      <c r="M542" s="763"/>
      <c r="N542" s="129">
        <v>20000</v>
      </c>
      <c r="O542" s="129">
        <v>17000</v>
      </c>
      <c r="P542" s="129">
        <v>16250</v>
      </c>
      <c r="Q542" s="129">
        <v>0</v>
      </c>
      <c r="R542" s="130">
        <v>0</v>
      </c>
      <c r="S542" s="129">
        <v>0</v>
      </c>
      <c r="T542" s="590">
        <v>0</v>
      </c>
      <c r="U542" s="129">
        <f t="shared" si="178"/>
        <v>0</v>
      </c>
      <c r="V542" s="339">
        <v>0</v>
      </c>
      <c r="W542" s="649">
        <v>0</v>
      </c>
      <c r="X542" s="135">
        <v>0</v>
      </c>
      <c r="Y542" s="135">
        <v>0</v>
      </c>
    </row>
    <row r="543" spans="1:25" s="164" customFormat="1" ht="12.75">
      <c r="A543" s="175" t="s">
        <v>323</v>
      </c>
      <c r="B543" s="121">
        <v>1</v>
      </c>
      <c r="C543" s="121"/>
      <c r="D543" s="121"/>
      <c r="E543" s="121"/>
      <c r="F543" s="121"/>
      <c r="G543" s="121"/>
      <c r="H543" s="121"/>
      <c r="I543" s="121"/>
      <c r="J543" s="121">
        <v>650</v>
      </c>
      <c r="K543" s="131">
        <v>4264</v>
      </c>
      <c r="L543" s="205" t="s">
        <v>562</v>
      </c>
      <c r="M543" s="131"/>
      <c r="N543" s="129">
        <v>0</v>
      </c>
      <c r="O543" s="129">
        <v>10000</v>
      </c>
      <c r="P543" s="129">
        <v>0</v>
      </c>
      <c r="Q543" s="129">
        <v>0</v>
      </c>
      <c r="R543" s="130">
        <v>0</v>
      </c>
      <c r="S543" s="129">
        <v>0</v>
      </c>
      <c r="T543" s="590">
        <v>0</v>
      </c>
      <c r="U543" s="129">
        <f t="shared" si="178"/>
        <v>0</v>
      </c>
      <c r="V543" s="339">
        <v>0</v>
      </c>
      <c r="W543" s="649">
        <v>0</v>
      </c>
      <c r="X543" s="135">
        <v>0</v>
      </c>
      <c r="Y543" s="135">
        <v>0</v>
      </c>
    </row>
    <row r="544" spans="1:25" s="164" customFormat="1" ht="25.5" customHeight="1">
      <c r="A544" s="175" t="s">
        <v>323</v>
      </c>
      <c r="B544" s="121">
        <v>1</v>
      </c>
      <c r="C544" s="121"/>
      <c r="D544" s="121"/>
      <c r="E544" s="121">
        <v>4</v>
      </c>
      <c r="F544" s="121"/>
      <c r="G544" s="121"/>
      <c r="H544" s="121"/>
      <c r="I544" s="121"/>
      <c r="J544" s="121">
        <v>650</v>
      </c>
      <c r="K544" s="131">
        <v>4264</v>
      </c>
      <c r="L544" s="762" t="s">
        <v>530</v>
      </c>
      <c r="M544" s="774"/>
      <c r="N544" s="129">
        <v>50000</v>
      </c>
      <c r="O544" s="129">
        <v>30000</v>
      </c>
      <c r="P544" s="129">
        <v>14750</v>
      </c>
      <c r="Q544" s="129">
        <v>30000</v>
      </c>
      <c r="R544" s="130">
        <v>6000</v>
      </c>
      <c r="S544" s="129">
        <v>6000</v>
      </c>
      <c r="T544" s="590">
        <v>36000</v>
      </c>
      <c r="U544" s="129">
        <f t="shared" si="178"/>
        <v>-2000</v>
      </c>
      <c r="V544" s="339">
        <v>16875</v>
      </c>
      <c r="W544" s="649">
        <v>34000</v>
      </c>
      <c r="X544" s="129">
        <v>50000</v>
      </c>
      <c r="Y544" s="129">
        <v>30000</v>
      </c>
    </row>
    <row r="545" spans="1:25" s="164" customFormat="1" ht="12.75">
      <c r="A545" s="175" t="s">
        <v>323</v>
      </c>
      <c r="B545" s="121">
        <v>1</v>
      </c>
      <c r="C545" s="121"/>
      <c r="D545" s="121"/>
      <c r="E545" s="121">
        <v>4</v>
      </c>
      <c r="F545" s="121"/>
      <c r="G545" s="121"/>
      <c r="H545" s="121"/>
      <c r="I545" s="121"/>
      <c r="J545" s="121">
        <v>650</v>
      </c>
      <c r="K545" s="131">
        <v>4264</v>
      </c>
      <c r="L545" s="131" t="s">
        <v>670</v>
      </c>
      <c r="M545" s="131"/>
      <c r="N545" s="129">
        <v>30000</v>
      </c>
      <c r="O545" s="129">
        <v>35000</v>
      </c>
      <c r="P545" s="129">
        <v>10000</v>
      </c>
      <c r="Q545" s="129">
        <v>50000</v>
      </c>
      <c r="R545" s="130">
        <v>30000</v>
      </c>
      <c r="S545" s="129">
        <v>30000</v>
      </c>
      <c r="T545" s="590">
        <v>80000</v>
      </c>
      <c r="U545" s="129">
        <f t="shared" si="178"/>
        <v>0</v>
      </c>
      <c r="V545" s="339">
        <v>0</v>
      </c>
      <c r="W545" s="649">
        <v>80000</v>
      </c>
      <c r="X545" s="129">
        <v>150000</v>
      </c>
      <c r="Y545" s="129">
        <v>50000</v>
      </c>
    </row>
    <row r="546" spans="1:25" s="164" customFormat="1" ht="12.75">
      <c r="A546" s="175" t="s">
        <v>323</v>
      </c>
      <c r="B546" s="121">
        <v>1</v>
      </c>
      <c r="C546" s="121"/>
      <c r="D546" s="121"/>
      <c r="E546" s="121">
        <v>4</v>
      </c>
      <c r="F546" s="121"/>
      <c r="G546" s="121"/>
      <c r="H546" s="121"/>
      <c r="I546" s="121"/>
      <c r="J546" s="121">
        <v>650</v>
      </c>
      <c r="K546" s="131">
        <v>4264</v>
      </c>
      <c r="L546" s="131" t="s">
        <v>563</v>
      </c>
      <c r="M546" s="131"/>
      <c r="N546" s="129">
        <v>0</v>
      </c>
      <c r="O546" s="129">
        <v>27000</v>
      </c>
      <c r="P546" s="129">
        <v>0</v>
      </c>
      <c r="Q546" s="129">
        <v>30000</v>
      </c>
      <c r="R546" s="130">
        <v>0</v>
      </c>
      <c r="S546" s="129">
        <v>0</v>
      </c>
      <c r="T546" s="590">
        <v>30000</v>
      </c>
      <c r="U546" s="129">
        <f t="shared" si="178"/>
        <v>-30000</v>
      </c>
      <c r="V546" s="339">
        <v>0</v>
      </c>
      <c r="W546" s="649">
        <v>0</v>
      </c>
      <c r="X546" s="129">
        <v>0</v>
      </c>
      <c r="Y546" s="129">
        <v>0</v>
      </c>
    </row>
    <row r="547" spans="1:25" s="164" customFormat="1" ht="12.75">
      <c r="A547" s="175" t="s">
        <v>323</v>
      </c>
      <c r="B547" s="121"/>
      <c r="C547" s="121"/>
      <c r="D547" s="121"/>
      <c r="E547" s="121">
        <v>4</v>
      </c>
      <c r="F547" s="121"/>
      <c r="G547" s="121"/>
      <c r="H547" s="121"/>
      <c r="I547" s="121"/>
      <c r="J547" s="121">
        <v>650</v>
      </c>
      <c r="K547" s="131">
        <v>4264</v>
      </c>
      <c r="L547" s="197" t="s">
        <v>531</v>
      </c>
      <c r="M547" s="131"/>
      <c r="N547" s="129">
        <v>30000</v>
      </c>
      <c r="O547" s="129">
        <v>0</v>
      </c>
      <c r="P547" s="129">
        <v>5000</v>
      </c>
      <c r="Q547" s="129">
        <v>0</v>
      </c>
      <c r="R547" s="130">
        <v>0</v>
      </c>
      <c r="S547" s="129">
        <v>0</v>
      </c>
      <c r="T547" s="590">
        <v>0</v>
      </c>
      <c r="U547" s="129">
        <f t="shared" si="178"/>
        <v>0</v>
      </c>
      <c r="V547" s="339">
        <v>0</v>
      </c>
      <c r="W547" s="649">
        <v>0</v>
      </c>
      <c r="X547" s="129">
        <v>0</v>
      </c>
      <c r="Y547" s="129">
        <v>0</v>
      </c>
    </row>
    <row r="548" spans="1:25" s="164" customFormat="1" ht="13.5" thickBot="1">
      <c r="A548" s="121" t="s">
        <v>323</v>
      </c>
      <c r="B548" s="121">
        <v>1</v>
      </c>
      <c r="C548" s="121"/>
      <c r="D548" s="121"/>
      <c r="E548" s="121">
        <v>4</v>
      </c>
      <c r="F548" s="121"/>
      <c r="G548" s="121"/>
      <c r="H548" s="121"/>
      <c r="I548" s="121"/>
      <c r="J548" s="121">
        <v>650</v>
      </c>
      <c r="K548" s="131">
        <v>4264</v>
      </c>
      <c r="L548" s="131" t="s">
        <v>593</v>
      </c>
      <c r="M548" s="131"/>
      <c r="N548" s="129">
        <v>0</v>
      </c>
      <c r="O548" s="129">
        <v>0</v>
      </c>
      <c r="P548" s="129">
        <v>0</v>
      </c>
      <c r="Q548" s="129">
        <v>150000</v>
      </c>
      <c r="R548" s="130">
        <v>0</v>
      </c>
      <c r="S548" s="129">
        <v>0</v>
      </c>
      <c r="T548" s="590">
        <v>150000</v>
      </c>
      <c r="U548" s="129">
        <f>W548-T548</f>
        <v>-150000</v>
      </c>
      <c r="V548" s="339">
        <v>0</v>
      </c>
      <c r="W548" s="649">
        <v>0</v>
      </c>
      <c r="X548" s="129">
        <v>0</v>
      </c>
      <c r="Y548" s="129">
        <v>0</v>
      </c>
    </row>
    <row r="549" spans="1:49" s="451" customFormat="1" ht="12.75">
      <c r="A549" s="286"/>
      <c r="B549" s="286"/>
      <c r="C549" s="286"/>
      <c r="D549" s="286"/>
      <c r="E549" s="286"/>
      <c r="F549" s="286"/>
      <c r="G549" s="286"/>
      <c r="H549" s="286"/>
      <c r="I549" s="286"/>
      <c r="J549" s="286"/>
      <c r="K549" s="475"/>
      <c r="L549" s="475" t="s">
        <v>122</v>
      </c>
      <c r="M549" s="475"/>
      <c r="N549" s="538">
        <f aca="true" t="shared" si="182" ref="N549:Y549">N533+N525</f>
        <v>670000</v>
      </c>
      <c r="O549" s="538">
        <f t="shared" si="182"/>
        <v>925000</v>
      </c>
      <c r="P549" s="538">
        <f t="shared" si="182"/>
        <v>593425</v>
      </c>
      <c r="Q549" s="538">
        <f t="shared" si="182"/>
        <v>1085000</v>
      </c>
      <c r="R549" s="402">
        <f t="shared" si="182"/>
        <v>468500</v>
      </c>
      <c r="S549" s="538">
        <f t="shared" si="182"/>
        <v>136500</v>
      </c>
      <c r="T549" s="604">
        <f t="shared" si="182"/>
        <v>1221500</v>
      </c>
      <c r="U549" s="538">
        <f t="shared" si="182"/>
        <v>-602960</v>
      </c>
      <c r="V549" s="403">
        <f t="shared" si="182"/>
        <v>155955</v>
      </c>
      <c r="W549" s="561">
        <f>W525+W533</f>
        <v>618540</v>
      </c>
      <c r="X549" s="538">
        <f t="shared" si="182"/>
        <v>400000</v>
      </c>
      <c r="Y549" s="538">
        <f t="shared" si="182"/>
        <v>230000</v>
      </c>
      <c r="Z549" s="254"/>
      <c r="AA549" s="254"/>
      <c r="AB549" s="254"/>
      <c r="AC549" s="254"/>
      <c r="AD549" s="254"/>
      <c r="AE549" s="254"/>
      <c r="AF549" s="254"/>
      <c r="AG549" s="254"/>
      <c r="AH549" s="254"/>
      <c r="AI549" s="254"/>
      <c r="AJ549" s="254"/>
      <c r="AK549" s="254"/>
      <c r="AL549" s="254"/>
      <c r="AM549" s="254"/>
      <c r="AN549" s="254"/>
      <c r="AO549" s="254"/>
      <c r="AP549" s="254"/>
      <c r="AQ549" s="254"/>
      <c r="AR549" s="254"/>
      <c r="AS549" s="254"/>
      <c r="AT549" s="254"/>
      <c r="AU549" s="254"/>
      <c r="AV549" s="254"/>
      <c r="AW549" s="254"/>
    </row>
    <row r="550" spans="1:25" ht="12.75">
      <c r="A550" s="121"/>
      <c r="B550" s="121"/>
      <c r="C550" s="121"/>
      <c r="D550" s="121"/>
      <c r="E550" s="121"/>
      <c r="F550" s="121"/>
      <c r="G550" s="121"/>
      <c r="H550" s="121"/>
      <c r="I550" s="121"/>
      <c r="J550" s="121"/>
      <c r="K550" s="45"/>
      <c r="L550" s="45"/>
      <c r="M550" s="45"/>
      <c r="N550" s="540"/>
      <c r="O550" s="540"/>
      <c r="P550" s="540"/>
      <c r="Q550" s="540"/>
      <c r="R550" s="153"/>
      <c r="S550" s="540"/>
      <c r="T550" s="606"/>
      <c r="U550" s="540"/>
      <c r="V550" s="347"/>
      <c r="W550" s="644"/>
      <c r="X550" s="46"/>
      <c r="Y550" s="46"/>
    </row>
    <row r="551" spans="1:49" s="66" customFormat="1" ht="12.75">
      <c r="A551" s="286"/>
      <c r="B551" s="286"/>
      <c r="C551" s="286"/>
      <c r="D551" s="286"/>
      <c r="E551" s="286"/>
      <c r="F551" s="286"/>
      <c r="G551" s="286"/>
      <c r="H551" s="286"/>
      <c r="I551" s="286"/>
      <c r="J551" s="286"/>
      <c r="K551" s="142" t="s">
        <v>321</v>
      </c>
      <c r="L551" s="784" t="s">
        <v>325</v>
      </c>
      <c r="M551" s="784"/>
      <c r="N551" s="9"/>
      <c r="O551" s="9"/>
      <c r="P551" s="9"/>
      <c r="Q551" s="9"/>
      <c r="R551" s="147"/>
      <c r="S551" s="9"/>
      <c r="T551" s="617"/>
      <c r="U551" s="9"/>
      <c r="V551" s="328"/>
      <c r="W551" s="632"/>
      <c r="X551" s="9"/>
      <c r="Y551" s="9"/>
      <c r="Z551" s="254"/>
      <c r="AA551" s="254"/>
      <c r="AB551" s="254"/>
      <c r="AC551" s="254"/>
      <c r="AD551" s="254"/>
      <c r="AE551" s="254"/>
      <c r="AF551" s="254"/>
      <c r="AG551" s="254"/>
      <c r="AH551" s="254"/>
      <c r="AI551" s="254"/>
      <c r="AJ551" s="254"/>
      <c r="AK551" s="254"/>
      <c r="AL551" s="254"/>
      <c r="AM551" s="254"/>
      <c r="AN551" s="254"/>
      <c r="AO551" s="254"/>
      <c r="AP551" s="254"/>
      <c r="AQ551" s="254"/>
      <c r="AR551" s="254"/>
      <c r="AS551" s="254"/>
      <c r="AT551" s="254"/>
      <c r="AU551" s="254"/>
      <c r="AV551" s="254"/>
      <c r="AW551" s="254"/>
    </row>
    <row r="552" spans="1:49" s="66" customFormat="1" ht="12.75">
      <c r="A552" s="286" t="s">
        <v>329</v>
      </c>
      <c r="B552" s="286"/>
      <c r="C552" s="286"/>
      <c r="D552" s="286"/>
      <c r="E552" s="286"/>
      <c r="F552" s="286"/>
      <c r="G552" s="286"/>
      <c r="H552" s="286"/>
      <c r="I552" s="286"/>
      <c r="J552" s="286">
        <v>911</v>
      </c>
      <c r="K552" s="391" t="s">
        <v>57</v>
      </c>
      <c r="L552" s="389" t="s">
        <v>64</v>
      </c>
      <c r="M552" s="391"/>
      <c r="N552" s="523"/>
      <c r="O552" s="523"/>
      <c r="P552" s="523"/>
      <c r="Q552" s="523"/>
      <c r="R552" s="399"/>
      <c r="S552" s="523"/>
      <c r="T552" s="585"/>
      <c r="U552" s="523"/>
      <c r="V552" s="392"/>
      <c r="W552" s="559"/>
      <c r="X552" s="523"/>
      <c r="Y552" s="523"/>
      <c r="Z552" s="254"/>
      <c r="AA552" s="254"/>
      <c r="AB552" s="254"/>
      <c r="AC552" s="254"/>
      <c r="AD552" s="254"/>
      <c r="AE552" s="254"/>
      <c r="AF552" s="254"/>
      <c r="AG552" s="254"/>
      <c r="AH552" s="254"/>
      <c r="AI552" s="254"/>
      <c r="AJ552" s="254"/>
      <c r="AK552" s="254"/>
      <c r="AL552" s="254"/>
      <c r="AM552" s="254"/>
      <c r="AN552" s="254"/>
      <c r="AO552" s="254"/>
      <c r="AP552" s="254"/>
      <c r="AQ552" s="254"/>
      <c r="AR552" s="254"/>
      <c r="AS552" s="254"/>
      <c r="AT552" s="254"/>
      <c r="AU552" s="254"/>
      <c r="AV552" s="254"/>
      <c r="AW552" s="254"/>
    </row>
    <row r="553" spans="1:25" s="164" customFormat="1" ht="12.75">
      <c r="A553" s="175" t="s">
        <v>329</v>
      </c>
      <c r="B553" s="121">
        <v>1</v>
      </c>
      <c r="C553" s="121"/>
      <c r="D553" s="121"/>
      <c r="E553" s="121"/>
      <c r="F553" s="121"/>
      <c r="G553" s="121"/>
      <c r="H553" s="121"/>
      <c r="I553" s="121"/>
      <c r="J553" s="121">
        <v>911</v>
      </c>
      <c r="K553" s="126">
        <v>3</v>
      </c>
      <c r="L553" s="126" t="s">
        <v>0</v>
      </c>
      <c r="M553" s="126"/>
      <c r="N553" s="135">
        <f aca="true" t="shared" si="183" ref="N553:Y553">N554+N559</f>
        <v>101000</v>
      </c>
      <c r="O553" s="135">
        <f>O554+O559</f>
        <v>76000</v>
      </c>
      <c r="P553" s="135">
        <f>P554+P559</f>
        <v>69558</v>
      </c>
      <c r="Q553" s="135">
        <f t="shared" si="183"/>
        <v>138000</v>
      </c>
      <c r="R553" s="127">
        <f t="shared" si="183"/>
        <v>15000</v>
      </c>
      <c r="S553" s="135">
        <f t="shared" si="183"/>
        <v>20000</v>
      </c>
      <c r="T553" s="575">
        <f t="shared" si="183"/>
        <v>158000</v>
      </c>
      <c r="U553" s="129">
        <f aca="true" t="shared" si="184" ref="U553:U562">W553-T553</f>
        <v>-26500</v>
      </c>
      <c r="V553" s="329">
        <f t="shared" si="183"/>
        <v>130712</v>
      </c>
      <c r="W553" s="633">
        <f>W554+W559</f>
        <v>131500</v>
      </c>
      <c r="X553" s="135">
        <f t="shared" si="183"/>
        <v>173000</v>
      </c>
      <c r="Y553" s="135">
        <f t="shared" si="183"/>
        <v>138000</v>
      </c>
    </row>
    <row r="554" spans="1:25" s="164" customFormat="1" ht="12.75">
      <c r="A554" s="175" t="s">
        <v>329</v>
      </c>
      <c r="B554" s="121">
        <v>1</v>
      </c>
      <c r="C554" s="121"/>
      <c r="D554" s="121"/>
      <c r="E554" s="121"/>
      <c r="F554" s="121"/>
      <c r="G554" s="121"/>
      <c r="H554" s="121"/>
      <c r="I554" s="121"/>
      <c r="J554" s="121">
        <v>911</v>
      </c>
      <c r="K554" s="205">
        <v>32</v>
      </c>
      <c r="L554" s="186" t="s">
        <v>5</v>
      </c>
      <c r="M554" s="187"/>
      <c r="N554" s="135">
        <f>N555+N557</f>
        <v>3000</v>
      </c>
      <c r="O554" s="135">
        <f>O555+O557</f>
        <v>3000</v>
      </c>
      <c r="P554" s="135">
        <f>P555+P557</f>
        <v>0</v>
      </c>
      <c r="Q554" s="135">
        <f aca="true" t="shared" si="185" ref="Q554:Y554">Q555+Q557</f>
        <v>5000</v>
      </c>
      <c r="R554" s="127">
        <f t="shared" si="185"/>
        <v>0</v>
      </c>
      <c r="S554" s="135">
        <f t="shared" si="185"/>
        <v>0</v>
      </c>
      <c r="T554" s="575">
        <f t="shared" si="185"/>
        <v>5000</v>
      </c>
      <c r="U554" s="129">
        <f t="shared" si="184"/>
        <v>-5000</v>
      </c>
      <c r="V554" s="329">
        <f t="shared" si="185"/>
        <v>0</v>
      </c>
      <c r="W554" s="633">
        <f>W555</f>
        <v>0</v>
      </c>
      <c r="X554" s="135">
        <f t="shared" si="185"/>
        <v>5000</v>
      </c>
      <c r="Y554" s="135">
        <f t="shared" si="185"/>
        <v>5000</v>
      </c>
    </row>
    <row r="555" spans="1:25" s="164" customFormat="1" ht="12.75">
      <c r="A555" s="175" t="s">
        <v>329</v>
      </c>
      <c r="B555" s="121">
        <v>1</v>
      </c>
      <c r="C555" s="121"/>
      <c r="D555" s="121"/>
      <c r="E555" s="121"/>
      <c r="F555" s="121"/>
      <c r="G555" s="121"/>
      <c r="H555" s="121"/>
      <c r="I555" s="121"/>
      <c r="J555" s="121">
        <v>911</v>
      </c>
      <c r="K555" s="172">
        <v>322</v>
      </c>
      <c r="L555" s="172" t="s">
        <v>26</v>
      </c>
      <c r="M555" s="172"/>
      <c r="N555" s="565">
        <f>N556</f>
        <v>3000</v>
      </c>
      <c r="O555" s="565">
        <f>O556</f>
        <v>3000</v>
      </c>
      <c r="P555" s="547">
        <f aca="true" t="shared" si="186" ref="P555:Y555">P556</f>
        <v>0</v>
      </c>
      <c r="Q555" s="135">
        <f t="shared" si="186"/>
        <v>5000</v>
      </c>
      <c r="R555" s="127">
        <f t="shared" si="186"/>
        <v>0</v>
      </c>
      <c r="S555" s="135">
        <f t="shared" si="186"/>
        <v>0</v>
      </c>
      <c r="T555" s="575">
        <f t="shared" si="186"/>
        <v>5000</v>
      </c>
      <c r="U555" s="129">
        <f t="shared" si="184"/>
        <v>-5000</v>
      </c>
      <c r="V555" s="329">
        <f t="shared" si="186"/>
        <v>0</v>
      </c>
      <c r="W555" s="633">
        <f>W556</f>
        <v>0</v>
      </c>
      <c r="X555" s="135">
        <f t="shared" si="186"/>
        <v>5000</v>
      </c>
      <c r="Y555" s="135">
        <f t="shared" si="186"/>
        <v>5000</v>
      </c>
    </row>
    <row r="556" spans="1:25" s="164" customFormat="1" ht="12.75">
      <c r="A556" s="175" t="s">
        <v>329</v>
      </c>
      <c r="B556" s="121">
        <v>1</v>
      </c>
      <c r="C556" s="121"/>
      <c r="D556" s="121"/>
      <c r="E556" s="121"/>
      <c r="F556" s="121"/>
      <c r="G556" s="121"/>
      <c r="H556" s="121"/>
      <c r="I556" s="121"/>
      <c r="J556" s="121">
        <v>911</v>
      </c>
      <c r="K556" s="205">
        <v>3221</v>
      </c>
      <c r="L556" s="186" t="s">
        <v>120</v>
      </c>
      <c r="M556" s="187"/>
      <c r="N556" s="135">
        <v>3000</v>
      </c>
      <c r="O556" s="135">
        <v>3000</v>
      </c>
      <c r="P556" s="135">
        <v>0</v>
      </c>
      <c r="Q556" s="135">
        <v>5000</v>
      </c>
      <c r="R556" s="127">
        <v>0</v>
      </c>
      <c r="S556" s="135">
        <v>0</v>
      </c>
      <c r="T556" s="575">
        <v>5000</v>
      </c>
      <c r="U556" s="129">
        <f t="shared" si="184"/>
        <v>-5000</v>
      </c>
      <c r="V556" s="329">
        <v>0</v>
      </c>
      <c r="W556" s="633">
        <v>0</v>
      </c>
      <c r="X556" s="135">
        <v>5000</v>
      </c>
      <c r="Y556" s="135">
        <v>5000</v>
      </c>
    </row>
    <row r="557" spans="1:25" s="164" customFormat="1" ht="12.75" hidden="1">
      <c r="A557" s="175" t="s">
        <v>329</v>
      </c>
      <c r="B557" s="121"/>
      <c r="C557" s="121"/>
      <c r="D557" s="121"/>
      <c r="E557" s="121"/>
      <c r="F557" s="121"/>
      <c r="G557" s="121"/>
      <c r="H557" s="121"/>
      <c r="I557" s="121"/>
      <c r="J557" s="121">
        <v>911</v>
      </c>
      <c r="K557" s="172">
        <v>323</v>
      </c>
      <c r="L557" s="758" t="s">
        <v>7</v>
      </c>
      <c r="M557" s="759"/>
      <c r="N557" s="135">
        <f>N558</f>
        <v>0</v>
      </c>
      <c r="O557" s="135"/>
      <c r="P557" s="135"/>
      <c r="Q557" s="135">
        <f>Q558</f>
        <v>0</v>
      </c>
      <c r="R557" s="127"/>
      <c r="S557" s="135"/>
      <c r="T557" s="575"/>
      <c r="U557" s="129">
        <f t="shared" si="184"/>
        <v>0</v>
      </c>
      <c r="V557" s="329"/>
      <c r="W557" s="633"/>
      <c r="X557" s="135">
        <f>X558</f>
        <v>0</v>
      </c>
      <c r="Y557" s="135">
        <f>Y558</f>
        <v>0</v>
      </c>
    </row>
    <row r="558" spans="1:25" s="164" customFormat="1" ht="12.75" hidden="1">
      <c r="A558" s="175" t="s">
        <v>329</v>
      </c>
      <c r="B558" s="121"/>
      <c r="C558" s="121"/>
      <c r="D558" s="121"/>
      <c r="E558" s="121"/>
      <c r="F558" s="121"/>
      <c r="G558" s="121"/>
      <c r="H558" s="121"/>
      <c r="I558" s="121"/>
      <c r="J558" s="121">
        <v>911</v>
      </c>
      <c r="K558" s="205">
        <v>3237</v>
      </c>
      <c r="L558" s="186" t="s">
        <v>73</v>
      </c>
      <c r="M558" s="187"/>
      <c r="N558" s="135">
        <v>0</v>
      </c>
      <c r="O558" s="135"/>
      <c r="P558" s="135"/>
      <c r="Q558" s="135">
        <v>0</v>
      </c>
      <c r="R558" s="127"/>
      <c r="S558" s="135"/>
      <c r="T558" s="575"/>
      <c r="U558" s="129">
        <f t="shared" si="184"/>
        <v>0</v>
      </c>
      <c r="V558" s="329"/>
      <c r="W558" s="633"/>
      <c r="X558" s="135">
        <v>0</v>
      </c>
      <c r="Y558" s="135">
        <v>0</v>
      </c>
    </row>
    <row r="559" spans="1:25" s="164" customFormat="1" ht="12.75">
      <c r="A559" s="175" t="s">
        <v>329</v>
      </c>
      <c r="B559" s="121">
        <v>1</v>
      </c>
      <c r="C559" s="121"/>
      <c r="D559" s="121"/>
      <c r="E559" s="121"/>
      <c r="F559" s="121"/>
      <c r="G559" s="121"/>
      <c r="H559" s="121"/>
      <c r="I559" s="121"/>
      <c r="J559" s="121">
        <v>911</v>
      </c>
      <c r="K559" s="205">
        <v>38</v>
      </c>
      <c r="L559" s="186" t="s">
        <v>105</v>
      </c>
      <c r="M559" s="187"/>
      <c r="N559" s="135">
        <f>N560</f>
        <v>98000</v>
      </c>
      <c r="O559" s="135">
        <f>O560</f>
        <v>73000</v>
      </c>
      <c r="P559" s="135">
        <f aca="true" t="shared" si="187" ref="P559:Y559">P560</f>
        <v>69558</v>
      </c>
      <c r="Q559" s="135">
        <f t="shared" si="187"/>
        <v>133000</v>
      </c>
      <c r="R559" s="127">
        <f t="shared" si="187"/>
        <v>15000</v>
      </c>
      <c r="S559" s="135">
        <f t="shared" si="187"/>
        <v>20000</v>
      </c>
      <c r="T559" s="575">
        <f t="shared" si="187"/>
        <v>153000</v>
      </c>
      <c r="U559" s="129">
        <f t="shared" si="184"/>
        <v>-21500</v>
      </c>
      <c r="V559" s="329">
        <f t="shared" si="187"/>
        <v>130712</v>
      </c>
      <c r="W559" s="633">
        <f>W560</f>
        <v>131500</v>
      </c>
      <c r="X559" s="135">
        <f t="shared" si="187"/>
        <v>168000</v>
      </c>
      <c r="Y559" s="135">
        <f t="shared" si="187"/>
        <v>133000</v>
      </c>
    </row>
    <row r="560" spans="1:25" s="164" customFormat="1" ht="12.75">
      <c r="A560" s="175" t="s">
        <v>329</v>
      </c>
      <c r="B560" s="121">
        <v>1</v>
      </c>
      <c r="C560" s="121"/>
      <c r="D560" s="121"/>
      <c r="E560" s="121"/>
      <c r="F560" s="121"/>
      <c r="G560" s="121"/>
      <c r="H560" s="121"/>
      <c r="I560" s="121"/>
      <c r="J560" s="121">
        <v>911</v>
      </c>
      <c r="K560" s="172">
        <v>381</v>
      </c>
      <c r="L560" s="202" t="s">
        <v>364</v>
      </c>
      <c r="M560" s="203"/>
      <c r="N560" s="135">
        <f aca="true" t="shared" si="188" ref="N560:Y560">SUM(N561:N563)</f>
        <v>98000</v>
      </c>
      <c r="O560" s="135">
        <f t="shared" si="188"/>
        <v>73000</v>
      </c>
      <c r="P560" s="135">
        <f t="shared" si="188"/>
        <v>69558</v>
      </c>
      <c r="Q560" s="135">
        <f t="shared" si="188"/>
        <v>133000</v>
      </c>
      <c r="R560" s="127">
        <f t="shared" si="188"/>
        <v>15000</v>
      </c>
      <c r="S560" s="135">
        <f t="shared" si="188"/>
        <v>20000</v>
      </c>
      <c r="T560" s="575">
        <f t="shared" si="188"/>
        <v>153000</v>
      </c>
      <c r="U560" s="129">
        <f t="shared" si="184"/>
        <v>-21500</v>
      </c>
      <c r="V560" s="329">
        <f t="shared" si="188"/>
        <v>130712</v>
      </c>
      <c r="W560" s="633">
        <f>W561+W562+W563</f>
        <v>131500</v>
      </c>
      <c r="X560" s="135">
        <f t="shared" si="188"/>
        <v>168000</v>
      </c>
      <c r="Y560" s="135">
        <f t="shared" si="188"/>
        <v>133000</v>
      </c>
    </row>
    <row r="561" spans="1:25" s="164" customFormat="1" ht="12.75">
      <c r="A561" s="175" t="s">
        <v>329</v>
      </c>
      <c r="B561" s="121">
        <v>1</v>
      </c>
      <c r="C561" s="121"/>
      <c r="D561" s="121"/>
      <c r="E561" s="121"/>
      <c r="F561" s="121"/>
      <c r="G561" s="121"/>
      <c r="H561" s="121"/>
      <c r="I561" s="121"/>
      <c r="J561" s="121">
        <v>911</v>
      </c>
      <c r="K561" s="205">
        <v>3811</v>
      </c>
      <c r="L561" s="205" t="s">
        <v>106</v>
      </c>
      <c r="M561" s="205"/>
      <c r="N561" s="135">
        <v>8000</v>
      </c>
      <c r="O561" s="135">
        <v>8000</v>
      </c>
      <c r="P561" s="135">
        <v>6516</v>
      </c>
      <c r="Q561" s="135">
        <v>8000</v>
      </c>
      <c r="R561" s="127">
        <v>0</v>
      </c>
      <c r="S561" s="135">
        <v>0</v>
      </c>
      <c r="T561" s="575">
        <v>8000</v>
      </c>
      <c r="U561" s="129">
        <f t="shared" si="184"/>
        <v>-8000</v>
      </c>
      <c r="V561" s="329">
        <v>0</v>
      </c>
      <c r="W561" s="633">
        <v>0</v>
      </c>
      <c r="X561" s="135">
        <v>8000</v>
      </c>
      <c r="Y561" s="135">
        <v>8000</v>
      </c>
    </row>
    <row r="562" spans="1:25" s="164" customFormat="1" ht="12.75">
      <c r="A562" s="175" t="s">
        <v>329</v>
      </c>
      <c r="B562" s="121">
        <v>1</v>
      </c>
      <c r="C562" s="121"/>
      <c r="D562" s="121"/>
      <c r="E562" s="121"/>
      <c r="F562" s="121"/>
      <c r="G562" s="121"/>
      <c r="H562" s="121"/>
      <c r="I562" s="121"/>
      <c r="J562" s="121">
        <v>911</v>
      </c>
      <c r="K562" s="131">
        <v>3811</v>
      </c>
      <c r="L562" s="197" t="s">
        <v>533</v>
      </c>
      <c r="M562" s="131"/>
      <c r="N562" s="129">
        <v>60000</v>
      </c>
      <c r="O562" s="129">
        <v>0</v>
      </c>
      <c r="P562" s="129">
        <v>0</v>
      </c>
      <c r="Q562" s="129">
        <v>60000</v>
      </c>
      <c r="R562" s="130">
        <v>0</v>
      </c>
      <c r="S562" s="129">
        <v>0</v>
      </c>
      <c r="T562" s="590">
        <v>60000</v>
      </c>
      <c r="U562" s="129">
        <f t="shared" si="184"/>
        <v>-18500</v>
      </c>
      <c r="V562" s="339">
        <v>41500</v>
      </c>
      <c r="W562" s="649">
        <v>41500</v>
      </c>
      <c r="X562" s="129">
        <v>60000</v>
      </c>
      <c r="Y562" s="129">
        <v>60000</v>
      </c>
    </row>
    <row r="563" spans="1:25" s="164" customFormat="1" ht="13.5" thickBot="1">
      <c r="A563" s="175" t="s">
        <v>329</v>
      </c>
      <c r="B563" s="121">
        <v>1</v>
      </c>
      <c r="C563" s="121"/>
      <c r="D563" s="121"/>
      <c r="E563" s="121"/>
      <c r="F563" s="121"/>
      <c r="G563" s="121"/>
      <c r="H563" s="121"/>
      <c r="I563" s="121"/>
      <c r="J563" s="121">
        <v>911</v>
      </c>
      <c r="K563" s="131">
        <v>3811</v>
      </c>
      <c r="L563" s="197" t="s">
        <v>532</v>
      </c>
      <c r="M563" s="131"/>
      <c r="N563" s="129">
        <v>30000</v>
      </c>
      <c r="O563" s="129">
        <v>65000</v>
      </c>
      <c r="P563" s="129">
        <v>63042</v>
      </c>
      <c r="Q563" s="129">
        <v>65000</v>
      </c>
      <c r="R563" s="130">
        <v>15000</v>
      </c>
      <c r="S563" s="129">
        <v>20000</v>
      </c>
      <c r="T563" s="590">
        <v>85000</v>
      </c>
      <c r="U563" s="129">
        <f>W563-T563</f>
        <v>5000</v>
      </c>
      <c r="V563" s="339">
        <v>89212</v>
      </c>
      <c r="W563" s="649">
        <v>90000</v>
      </c>
      <c r="X563" s="129">
        <v>100000</v>
      </c>
      <c r="Y563" s="129">
        <v>65000</v>
      </c>
    </row>
    <row r="564" spans="1:49" s="451" customFormat="1" ht="12.75">
      <c r="A564" s="407"/>
      <c r="B564" s="286"/>
      <c r="C564" s="286"/>
      <c r="D564" s="286"/>
      <c r="E564" s="286"/>
      <c r="F564" s="286"/>
      <c r="G564" s="286"/>
      <c r="H564" s="286"/>
      <c r="I564" s="286"/>
      <c r="J564" s="286"/>
      <c r="K564" s="475"/>
      <c r="L564" s="475" t="s">
        <v>122</v>
      </c>
      <c r="M564" s="475"/>
      <c r="N564" s="538">
        <f aca="true" t="shared" si="189" ref="N564:Y564">N553</f>
        <v>101000</v>
      </c>
      <c r="O564" s="538">
        <f t="shared" si="189"/>
        <v>76000</v>
      </c>
      <c r="P564" s="538">
        <f t="shared" si="189"/>
        <v>69558</v>
      </c>
      <c r="Q564" s="538">
        <f t="shared" si="189"/>
        <v>138000</v>
      </c>
      <c r="R564" s="402">
        <f t="shared" si="189"/>
        <v>15000</v>
      </c>
      <c r="S564" s="538">
        <f t="shared" si="189"/>
        <v>20000</v>
      </c>
      <c r="T564" s="604">
        <f t="shared" si="189"/>
        <v>158000</v>
      </c>
      <c r="U564" s="538">
        <f t="shared" si="189"/>
        <v>-26500</v>
      </c>
      <c r="V564" s="403">
        <f t="shared" si="189"/>
        <v>130712</v>
      </c>
      <c r="W564" s="561">
        <f>W553</f>
        <v>131500</v>
      </c>
      <c r="X564" s="538">
        <f t="shared" si="189"/>
        <v>173000</v>
      </c>
      <c r="Y564" s="538">
        <f t="shared" si="189"/>
        <v>138000</v>
      </c>
      <c r="Z564" s="254"/>
      <c r="AA564" s="254"/>
      <c r="AB564" s="254"/>
      <c r="AC564" s="254"/>
      <c r="AD564" s="254"/>
      <c r="AE564" s="254"/>
      <c r="AF564" s="254"/>
      <c r="AG564" s="254"/>
      <c r="AH564" s="254"/>
      <c r="AI564" s="254"/>
      <c r="AJ564" s="254"/>
      <c r="AK564" s="254"/>
      <c r="AL564" s="254"/>
      <c r="AM564" s="254"/>
      <c r="AN564" s="254"/>
      <c r="AO564" s="254"/>
      <c r="AP564" s="254"/>
      <c r="AQ564" s="254"/>
      <c r="AR564" s="254"/>
      <c r="AS564" s="254"/>
      <c r="AT564" s="254"/>
      <c r="AU564" s="254"/>
      <c r="AV564" s="254"/>
      <c r="AW564" s="254"/>
    </row>
    <row r="565" spans="1:25" ht="12.75">
      <c r="A565" s="408"/>
      <c r="B565" s="121"/>
      <c r="C565" s="121"/>
      <c r="D565" s="121"/>
      <c r="E565" s="121"/>
      <c r="F565" s="121"/>
      <c r="G565" s="121"/>
      <c r="H565" s="121"/>
      <c r="I565" s="121"/>
      <c r="J565" s="121"/>
      <c r="K565" s="19"/>
      <c r="L565" s="19"/>
      <c r="M565" s="19"/>
      <c r="N565" s="27"/>
      <c r="O565" s="27"/>
      <c r="P565" s="27"/>
      <c r="Q565" s="27"/>
      <c r="R565" s="146"/>
      <c r="S565" s="27"/>
      <c r="T565" s="580"/>
      <c r="U565" s="27"/>
      <c r="V565" s="333"/>
      <c r="W565" s="644"/>
      <c r="X565" s="27"/>
      <c r="Y565" s="27"/>
    </row>
    <row r="566" spans="1:49" s="66" customFormat="1" ht="12.75">
      <c r="A566" s="286"/>
      <c r="B566" s="286"/>
      <c r="C566" s="286"/>
      <c r="D566" s="286"/>
      <c r="E566" s="286"/>
      <c r="F566" s="286"/>
      <c r="G566" s="286"/>
      <c r="H566" s="286"/>
      <c r="I566" s="286"/>
      <c r="J566" s="286"/>
      <c r="K566" s="142" t="s">
        <v>324</v>
      </c>
      <c r="L566" s="785" t="s">
        <v>612</v>
      </c>
      <c r="M566" s="785"/>
      <c r="N566" s="9"/>
      <c r="O566" s="9"/>
      <c r="P566" s="9"/>
      <c r="Q566" s="9"/>
      <c r="R566" s="147"/>
      <c r="S566" s="9"/>
      <c r="T566" s="617"/>
      <c r="U566" s="9"/>
      <c r="V566" s="328"/>
      <c r="W566" s="647"/>
      <c r="X566" s="9"/>
      <c r="Y566" s="9"/>
      <c r="Z566" s="254"/>
      <c r="AA566" s="254"/>
      <c r="AB566" s="254"/>
      <c r="AC566" s="254"/>
      <c r="AD566" s="254"/>
      <c r="AE566" s="254"/>
      <c r="AF566" s="254"/>
      <c r="AG566" s="254"/>
      <c r="AH566" s="254"/>
      <c r="AI566" s="254"/>
      <c r="AJ566" s="254"/>
      <c r="AK566" s="254"/>
      <c r="AL566" s="254"/>
      <c r="AM566" s="254"/>
      <c r="AN566" s="254"/>
      <c r="AO566" s="254"/>
      <c r="AP566" s="254"/>
      <c r="AQ566" s="254"/>
      <c r="AR566" s="254"/>
      <c r="AS566" s="254"/>
      <c r="AT566" s="254"/>
      <c r="AU566" s="254"/>
      <c r="AV566" s="254"/>
      <c r="AW566" s="254"/>
    </row>
    <row r="567" spans="1:49" s="66" customFormat="1" ht="12.75">
      <c r="A567" s="286" t="s">
        <v>330</v>
      </c>
      <c r="B567" s="286"/>
      <c r="C567" s="286"/>
      <c r="D567" s="286"/>
      <c r="E567" s="286"/>
      <c r="F567" s="286"/>
      <c r="G567" s="286"/>
      <c r="H567" s="286"/>
      <c r="I567" s="286"/>
      <c r="J567" s="286">
        <v>922</v>
      </c>
      <c r="K567" s="456" t="s">
        <v>25</v>
      </c>
      <c r="L567" s="456" t="s">
        <v>613</v>
      </c>
      <c r="M567" s="456"/>
      <c r="N567" s="528"/>
      <c r="O567" s="528"/>
      <c r="P567" s="528"/>
      <c r="Q567" s="528"/>
      <c r="R567" s="397"/>
      <c r="S567" s="528"/>
      <c r="T567" s="591"/>
      <c r="U567" s="528"/>
      <c r="V567" s="398"/>
      <c r="W567" s="557"/>
      <c r="X567" s="528"/>
      <c r="Y567" s="528"/>
      <c r="Z567" s="254"/>
      <c r="AA567" s="254"/>
      <c r="AB567" s="254"/>
      <c r="AC567" s="254"/>
      <c r="AD567" s="254"/>
      <c r="AE567" s="254"/>
      <c r="AF567" s="254"/>
      <c r="AG567" s="254"/>
      <c r="AH567" s="254"/>
      <c r="AI567" s="254"/>
      <c r="AJ567" s="254"/>
      <c r="AK567" s="254"/>
      <c r="AL567" s="254"/>
      <c r="AM567" s="254"/>
      <c r="AN567" s="254"/>
      <c r="AO567" s="254"/>
      <c r="AP567" s="254"/>
      <c r="AQ567" s="254"/>
      <c r="AR567" s="254"/>
      <c r="AS567" s="254"/>
      <c r="AT567" s="254"/>
      <c r="AU567" s="254"/>
      <c r="AV567" s="254"/>
      <c r="AW567" s="254"/>
    </row>
    <row r="568" spans="1:25" s="164" customFormat="1" ht="12.75">
      <c r="A568" s="225" t="s">
        <v>331</v>
      </c>
      <c r="B568" s="226">
        <v>1</v>
      </c>
      <c r="C568" s="226"/>
      <c r="D568" s="226"/>
      <c r="E568" s="226"/>
      <c r="F568" s="226"/>
      <c r="G568" s="226"/>
      <c r="H568" s="226"/>
      <c r="I568" s="226"/>
      <c r="J568" s="226">
        <v>922</v>
      </c>
      <c r="K568" s="172">
        <v>3</v>
      </c>
      <c r="L568" s="758" t="s">
        <v>0</v>
      </c>
      <c r="M568" s="746"/>
      <c r="N568" s="135">
        <f aca="true" t="shared" si="190" ref="N568:Y569">N569</f>
        <v>105000</v>
      </c>
      <c r="O568" s="135">
        <f t="shared" si="190"/>
        <v>114000</v>
      </c>
      <c r="P568" s="135">
        <f t="shared" si="190"/>
        <v>106993</v>
      </c>
      <c r="Q568" s="135">
        <f t="shared" si="190"/>
        <v>195000</v>
      </c>
      <c r="R568" s="127">
        <f t="shared" si="190"/>
        <v>30000</v>
      </c>
      <c r="S568" s="135">
        <f t="shared" si="190"/>
        <v>30000</v>
      </c>
      <c r="T568" s="575">
        <f t="shared" si="190"/>
        <v>225000</v>
      </c>
      <c r="U568" s="129">
        <f>W568-T568</f>
        <v>0</v>
      </c>
      <c r="V568" s="329">
        <f>V569</f>
        <v>121586</v>
      </c>
      <c r="W568" s="633">
        <f>W569</f>
        <v>225000</v>
      </c>
      <c r="X568" s="135">
        <f t="shared" si="190"/>
        <v>275000</v>
      </c>
      <c r="Y568" s="135">
        <f t="shared" si="190"/>
        <v>225000</v>
      </c>
    </row>
    <row r="569" spans="1:25" s="164" customFormat="1" ht="12.75">
      <c r="A569" s="225" t="s">
        <v>331</v>
      </c>
      <c r="B569" s="226">
        <v>1</v>
      </c>
      <c r="C569" s="226"/>
      <c r="D569" s="226"/>
      <c r="E569" s="226"/>
      <c r="F569" s="226"/>
      <c r="G569" s="226"/>
      <c r="H569" s="226"/>
      <c r="I569" s="226"/>
      <c r="J569" s="226">
        <v>922</v>
      </c>
      <c r="K569" s="205">
        <v>37</v>
      </c>
      <c r="L569" s="205" t="s">
        <v>31</v>
      </c>
      <c r="M569" s="212"/>
      <c r="N569" s="135">
        <f t="shared" si="190"/>
        <v>105000</v>
      </c>
      <c r="O569" s="135">
        <f t="shared" si="190"/>
        <v>114000</v>
      </c>
      <c r="P569" s="135">
        <f t="shared" si="190"/>
        <v>106993</v>
      </c>
      <c r="Q569" s="135">
        <f t="shared" si="190"/>
        <v>195000</v>
      </c>
      <c r="R569" s="127">
        <f t="shared" si="190"/>
        <v>30000</v>
      </c>
      <c r="S569" s="135">
        <f t="shared" si="190"/>
        <v>30000</v>
      </c>
      <c r="T569" s="575">
        <f t="shared" si="190"/>
        <v>225000</v>
      </c>
      <c r="U569" s="129">
        <f>W569-T569</f>
        <v>0</v>
      </c>
      <c r="V569" s="329">
        <f>V570</f>
        <v>121586</v>
      </c>
      <c r="W569" s="633">
        <f>W570</f>
        <v>225000</v>
      </c>
      <c r="X569" s="135">
        <f t="shared" si="190"/>
        <v>275000</v>
      </c>
      <c r="Y569" s="135">
        <f t="shared" si="190"/>
        <v>225000</v>
      </c>
    </row>
    <row r="570" spans="1:25" s="164" customFormat="1" ht="12.75">
      <c r="A570" s="225" t="s">
        <v>331</v>
      </c>
      <c r="B570" s="121">
        <v>1</v>
      </c>
      <c r="C570" s="121"/>
      <c r="D570" s="121"/>
      <c r="E570" s="121"/>
      <c r="F570" s="121"/>
      <c r="G570" s="121"/>
      <c r="H570" s="121"/>
      <c r="I570" s="121"/>
      <c r="J570" s="121">
        <v>922</v>
      </c>
      <c r="K570" s="172">
        <v>372</v>
      </c>
      <c r="L570" s="172" t="s">
        <v>32</v>
      </c>
      <c r="M570" s="172"/>
      <c r="N570" s="135">
        <f aca="true" t="shared" si="191" ref="N570:Y570">N571+N572</f>
        <v>105000</v>
      </c>
      <c r="O570" s="135">
        <f>O571+O572</f>
        <v>114000</v>
      </c>
      <c r="P570" s="135">
        <f>P571+P572</f>
        <v>106993</v>
      </c>
      <c r="Q570" s="135">
        <f t="shared" si="191"/>
        <v>195000</v>
      </c>
      <c r="R570" s="127">
        <f t="shared" si="191"/>
        <v>30000</v>
      </c>
      <c r="S570" s="135">
        <f t="shared" si="191"/>
        <v>30000</v>
      </c>
      <c r="T570" s="575">
        <f t="shared" si="191"/>
        <v>225000</v>
      </c>
      <c r="U570" s="129">
        <f>W570-T570</f>
        <v>0</v>
      </c>
      <c r="V570" s="329">
        <f>V571+V572</f>
        <v>121586</v>
      </c>
      <c r="W570" s="633">
        <f>W571+W572</f>
        <v>225000</v>
      </c>
      <c r="X570" s="135">
        <f t="shared" si="191"/>
        <v>275000</v>
      </c>
      <c r="Y570" s="135">
        <f t="shared" si="191"/>
        <v>225000</v>
      </c>
    </row>
    <row r="571" spans="1:25" s="164" customFormat="1" ht="12.75">
      <c r="A571" s="225" t="s">
        <v>331</v>
      </c>
      <c r="B571" s="121">
        <v>1</v>
      </c>
      <c r="C571" s="121"/>
      <c r="D571" s="121"/>
      <c r="E571" s="121"/>
      <c r="F571" s="121"/>
      <c r="G571" s="121"/>
      <c r="H571" s="121"/>
      <c r="I571" s="121"/>
      <c r="J571" s="121">
        <v>922</v>
      </c>
      <c r="K571" s="205">
        <v>3721</v>
      </c>
      <c r="L571" s="205" t="s">
        <v>32</v>
      </c>
      <c r="M571" s="205"/>
      <c r="N571" s="135">
        <v>75000</v>
      </c>
      <c r="O571" s="135">
        <v>75000</v>
      </c>
      <c r="P571" s="135">
        <v>68993</v>
      </c>
      <c r="Q571" s="135">
        <v>75000</v>
      </c>
      <c r="R571" s="127">
        <v>0</v>
      </c>
      <c r="S571" s="135">
        <v>0</v>
      </c>
      <c r="T571" s="575">
        <v>75000</v>
      </c>
      <c r="U571" s="129">
        <f>W571-T571</f>
        <v>0</v>
      </c>
      <c r="V571" s="329">
        <v>53586</v>
      </c>
      <c r="W571" s="633">
        <v>75000</v>
      </c>
      <c r="X571" s="135">
        <v>75000</v>
      </c>
      <c r="Y571" s="135">
        <v>75000</v>
      </c>
    </row>
    <row r="572" spans="1:25" s="164" customFormat="1" ht="13.5" thickBot="1">
      <c r="A572" s="225" t="s">
        <v>331</v>
      </c>
      <c r="B572" s="121">
        <v>1</v>
      </c>
      <c r="C572" s="121"/>
      <c r="D572" s="121"/>
      <c r="E572" s="121"/>
      <c r="F572" s="121"/>
      <c r="G572" s="121"/>
      <c r="H572" s="121"/>
      <c r="I572" s="121"/>
      <c r="J572" s="121">
        <v>922</v>
      </c>
      <c r="K572" s="131">
        <v>3721</v>
      </c>
      <c r="L572" s="131" t="s">
        <v>614</v>
      </c>
      <c r="M572" s="131"/>
      <c r="N572" s="129">
        <v>30000</v>
      </c>
      <c r="O572" s="129">
        <v>39000</v>
      </c>
      <c r="P572" s="129">
        <v>38000</v>
      </c>
      <c r="Q572" s="129">
        <v>120000</v>
      </c>
      <c r="R572" s="130">
        <v>30000</v>
      </c>
      <c r="S572" s="129">
        <v>30000</v>
      </c>
      <c r="T572" s="590">
        <v>150000</v>
      </c>
      <c r="U572" s="129">
        <f>W572-T572</f>
        <v>0</v>
      </c>
      <c r="V572" s="339">
        <v>68000</v>
      </c>
      <c r="W572" s="649">
        <v>150000</v>
      </c>
      <c r="X572" s="129">
        <v>200000</v>
      </c>
      <c r="Y572" s="129">
        <v>150000</v>
      </c>
    </row>
    <row r="573" spans="1:49" s="451" customFormat="1" ht="12.75">
      <c r="A573" s="407"/>
      <c r="B573" s="286"/>
      <c r="C573" s="286"/>
      <c r="D573" s="286"/>
      <c r="E573" s="286"/>
      <c r="F573" s="286"/>
      <c r="G573" s="286"/>
      <c r="H573" s="286"/>
      <c r="I573" s="286"/>
      <c r="J573" s="286"/>
      <c r="K573" s="475"/>
      <c r="L573" s="475" t="s">
        <v>122</v>
      </c>
      <c r="M573" s="475"/>
      <c r="N573" s="538">
        <f aca="true" t="shared" si="192" ref="N573:Y573">N568</f>
        <v>105000</v>
      </c>
      <c r="O573" s="538">
        <f t="shared" si="192"/>
        <v>114000</v>
      </c>
      <c r="P573" s="538">
        <f t="shared" si="192"/>
        <v>106993</v>
      </c>
      <c r="Q573" s="538">
        <f t="shared" si="192"/>
        <v>195000</v>
      </c>
      <c r="R573" s="402">
        <f t="shared" si="192"/>
        <v>30000</v>
      </c>
      <c r="S573" s="538">
        <f t="shared" si="192"/>
        <v>30000</v>
      </c>
      <c r="T573" s="604">
        <f t="shared" si="192"/>
        <v>225000</v>
      </c>
      <c r="U573" s="538">
        <f t="shared" si="192"/>
        <v>0</v>
      </c>
      <c r="V573" s="403">
        <f>V568</f>
        <v>121586</v>
      </c>
      <c r="W573" s="561">
        <f>W568</f>
        <v>225000</v>
      </c>
      <c r="X573" s="538">
        <f t="shared" si="192"/>
        <v>275000</v>
      </c>
      <c r="Y573" s="538">
        <f t="shared" si="192"/>
        <v>225000</v>
      </c>
      <c r="Z573" s="254"/>
      <c r="AA573" s="254"/>
      <c r="AB573" s="254"/>
      <c r="AC573" s="254"/>
      <c r="AD573" s="254"/>
      <c r="AE573" s="254"/>
      <c r="AF573" s="254"/>
      <c r="AG573" s="254"/>
      <c r="AH573" s="254"/>
      <c r="AI573" s="254"/>
      <c r="AJ573" s="254"/>
      <c r="AK573" s="254"/>
      <c r="AL573" s="254"/>
      <c r="AM573" s="254"/>
      <c r="AN573" s="254"/>
      <c r="AO573" s="254"/>
      <c r="AP573" s="254"/>
      <c r="AQ573" s="254"/>
      <c r="AR573" s="254"/>
      <c r="AS573" s="254"/>
      <c r="AT573" s="254"/>
      <c r="AU573" s="254"/>
      <c r="AV573" s="254"/>
      <c r="AW573" s="254"/>
    </row>
    <row r="574" spans="1:25" ht="12.75">
      <c r="A574" s="408"/>
      <c r="B574" s="121"/>
      <c r="C574" s="121"/>
      <c r="D574" s="121"/>
      <c r="E574" s="121"/>
      <c r="F574" s="121"/>
      <c r="G574" s="121"/>
      <c r="H574" s="121"/>
      <c r="I574" s="121"/>
      <c r="J574" s="121"/>
      <c r="K574" s="19"/>
      <c r="L574" s="19"/>
      <c r="M574" s="19"/>
      <c r="N574" s="27"/>
      <c r="O574" s="27"/>
      <c r="P574" s="27"/>
      <c r="Q574" s="27"/>
      <c r="R574" s="146"/>
      <c r="S574" s="27"/>
      <c r="T574" s="580"/>
      <c r="U574" s="27"/>
      <c r="V574" s="333"/>
      <c r="W574" s="644"/>
      <c r="X574" s="27"/>
      <c r="Y574" s="27"/>
    </row>
    <row r="575" spans="1:49" s="243" customFormat="1" ht="12">
      <c r="A575" s="463"/>
      <c r="B575" s="463"/>
      <c r="C575" s="463"/>
      <c r="D575" s="463"/>
      <c r="E575" s="463"/>
      <c r="F575" s="463"/>
      <c r="G575" s="463"/>
      <c r="H575" s="463"/>
      <c r="I575" s="463"/>
      <c r="J575" s="463"/>
      <c r="K575" s="437" t="s">
        <v>326</v>
      </c>
      <c r="L575" s="775" t="s">
        <v>328</v>
      </c>
      <c r="M575" s="775"/>
      <c r="N575" s="47"/>
      <c r="O575" s="47"/>
      <c r="P575" s="47"/>
      <c r="Q575" s="47"/>
      <c r="R575" s="488"/>
      <c r="S575" s="47"/>
      <c r="T575" s="613"/>
      <c r="U575" s="47"/>
      <c r="V575" s="489"/>
      <c r="W575" s="560"/>
      <c r="X575" s="47"/>
      <c r="Y575" s="47"/>
      <c r="Z575" s="264"/>
      <c r="AA575" s="264"/>
      <c r="AB575" s="264"/>
      <c r="AC575" s="264"/>
      <c r="AD575" s="264"/>
      <c r="AE575" s="264"/>
      <c r="AF575" s="264"/>
      <c r="AG575" s="264"/>
      <c r="AH575" s="264"/>
      <c r="AI575" s="264"/>
      <c r="AJ575" s="264"/>
      <c r="AK575" s="264"/>
      <c r="AL575" s="264"/>
      <c r="AM575" s="264"/>
      <c r="AN575" s="264"/>
      <c r="AO575" s="264"/>
      <c r="AP575" s="264"/>
      <c r="AQ575" s="264"/>
      <c r="AR575" s="264"/>
      <c r="AS575" s="264"/>
      <c r="AT575" s="264"/>
      <c r="AU575" s="264"/>
      <c r="AV575" s="264"/>
      <c r="AW575" s="264"/>
    </row>
    <row r="576" spans="1:49" s="243" customFormat="1" ht="12">
      <c r="A576" s="444"/>
      <c r="B576" s="444"/>
      <c r="C576" s="444"/>
      <c r="D576" s="444"/>
      <c r="E576" s="444"/>
      <c r="F576" s="444"/>
      <c r="G576" s="444"/>
      <c r="H576" s="444"/>
      <c r="I576" s="444"/>
      <c r="J576" s="444"/>
      <c r="K576" s="439" t="s">
        <v>186</v>
      </c>
      <c r="L576" s="439"/>
      <c r="M576" s="439"/>
      <c r="N576" s="47"/>
      <c r="O576" s="47"/>
      <c r="P576" s="47"/>
      <c r="Q576" s="47"/>
      <c r="R576" s="488"/>
      <c r="S576" s="47"/>
      <c r="T576" s="613"/>
      <c r="U576" s="47"/>
      <c r="V576" s="489"/>
      <c r="W576" s="560"/>
      <c r="X576" s="47"/>
      <c r="Y576" s="47"/>
      <c r="Z576" s="264"/>
      <c r="AA576" s="264"/>
      <c r="AB576" s="264"/>
      <c r="AC576" s="264"/>
      <c r="AD576" s="264"/>
      <c r="AE576" s="264"/>
      <c r="AF576" s="264"/>
      <c r="AG576" s="264"/>
      <c r="AH576" s="264"/>
      <c r="AI576" s="264"/>
      <c r="AJ576" s="264"/>
      <c r="AK576" s="264"/>
      <c r="AL576" s="264"/>
      <c r="AM576" s="264"/>
      <c r="AN576" s="264"/>
      <c r="AO576" s="264"/>
      <c r="AP576" s="264"/>
      <c r="AQ576" s="264"/>
      <c r="AR576" s="264"/>
      <c r="AS576" s="264"/>
      <c r="AT576" s="264"/>
      <c r="AU576" s="264"/>
      <c r="AV576" s="264"/>
      <c r="AW576" s="264"/>
    </row>
    <row r="577" spans="1:49" s="243" customFormat="1" ht="12">
      <c r="A577" s="444" t="s">
        <v>332</v>
      </c>
      <c r="B577" s="444"/>
      <c r="C577" s="444"/>
      <c r="D577" s="444"/>
      <c r="E577" s="444"/>
      <c r="F577" s="444"/>
      <c r="G577" s="444"/>
      <c r="H577" s="444"/>
      <c r="I577" s="444"/>
      <c r="J577" s="444">
        <v>1040</v>
      </c>
      <c r="K577" s="471" t="s">
        <v>57</v>
      </c>
      <c r="L577" s="442" t="s">
        <v>65</v>
      </c>
      <c r="M577" s="471"/>
      <c r="N577" s="523"/>
      <c r="O577" s="523"/>
      <c r="P577" s="523"/>
      <c r="Q577" s="523"/>
      <c r="R577" s="447"/>
      <c r="S577" s="523"/>
      <c r="T577" s="585"/>
      <c r="U577" s="523"/>
      <c r="V577" s="448"/>
      <c r="W577" s="559"/>
      <c r="X577" s="523"/>
      <c r="Y577" s="523"/>
      <c r="Z577" s="264"/>
      <c r="AA577" s="264"/>
      <c r="AB577" s="264"/>
      <c r="AC577" s="264"/>
      <c r="AD577" s="264"/>
      <c r="AE577" s="264"/>
      <c r="AF577" s="264"/>
      <c r="AG577" s="264"/>
      <c r="AH577" s="264"/>
      <c r="AI577" s="264"/>
      <c r="AJ577" s="264"/>
      <c r="AK577" s="264"/>
      <c r="AL577" s="264"/>
      <c r="AM577" s="264"/>
      <c r="AN577" s="264"/>
      <c r="AO577" s="264"/>
      <c r="AP577" s="264"/>
      <c r="AQ577" s="264"/>
      <c r="AR577" s="264"/>
      <c r="AS577" s="264"/>
      <c r="AT577" s="264"/>
      <c r="AU577" s="264"/>
      <c r="AV577" s="264"/>
      <c r="AW577" s="264"/>
    </row>
    <row r="578" spans="1:25" s="164" customFormat="1" ht="12.75">
      <c r="A578" s="175" t="s">
        <v>333</v>
      </c>
      <c r="B578" s="121">
        <v>1</v>
      </c>
      <c r="C578" s="121"/>
      <c r="D578" s="121"/>
      <c r="E578" s="121"/>
      <c r="F578" s="121"/>
      <c r="G578" s="121"/>
      <c r="H578" s="121"/>
      <c r="I578" s="121"/>
      <c r="J578" s="121">
        <v>1040</v>
      </c>
      <c r="K578" s="126">
        <v>3</v>
      </c>
      <c r="L578" s="126" t="s">
        <v>0</v>
      </c>
      <c r="M578" s="126"/>
      <c r="N578" s="135">
        <f aca="true" t="shared" si="193" ref="N578:Y580">N579</f>
        <v>30000</v>
      </c>
      <c r="O578" s="135">
        <f t="shared" si="193"/>
        <v>35000</v>
      </c>
      <c r="P578" s="135">
        <f t="shared" si="193"/>
        <v>23000</v>
      </c>
      <c r="Q578" s="135">
        <f t="shared" si="193"/>
        <v>45000</v>
      </c>
      <c r="R578" s="127">
        <f t="shared" si="193"/>
        <v>0</v>
      </c>
      <c r="S578" s="135">
        <f t="shared" si="193"/>
        <v>0</v>
      </c>
      <c r="T578" s="575">
        <f t="shared" si="193"/>
        <v>45000</v>
      </c>
      <c r="U578" s="129">
        <f>W578-T578</f>
        <v>0</v>
      </c>
      <c r="V578" s="329">
        <f aca="true" t="shared" si="194" ref="V578:W580">V579</f>
        <v>9600</v>
      </c>
      <c r="W578" s="633">
        <f t="shared" si="194"/>
        <v>45000</v>
      </c>
      <c r="X578" s="135">
        <f t="shared" si="193"/>
        <v>70000</v>
      </c>
      <c r="Y578" s="135">
        <f t="shared" si="193"/>
        <v>45000</v>
      </c>
    </row>
    <row r="579" spans="1:25" s="164" customFormat="1" ht="12.75">
      <c r="A579" s="175" t="s">
        <v>333</v>
      </c>
      <c r="B579" s="121">
        <v>1</v>
      </c>
      <c r="C579" s="121"/>
      <c r="D579" s="121"/>
      <c r="E579" s="121"/>
      <c r="F579" s="121"/>
      <c r="G579" s="121"/>
      <c r="H579" s="121"/>
      <c r="I579" s="121"/>
      <c r="J579" s="121">
        <v>1040</v>
      </c>
      <c r="K579" s="205">
        <v>37</v>
      </c>
      <c r="L579" s="205" t="s">
        <v>33</v>
      </c>
      <c r="M579" s="205"/>
      <c r="N579" s="135">
        <f t="shared" si="193"/>
        <v>30000</v>
      </c>
      <c r="O579" s="135">
        <f t="shared" si="193"/>
        <v>35000</v>
      </c>
      <c r="P579" s="135">
        <f t="shared" si="193"/>
        <v>23000</v>
      </c>
      <c r="Q579" s="135">
        <f t="shared" si="193"/>
        <v>45000</v>
      </c>
      <c r="R579" s="127">
        <f t="shared" si="193"/>
        <v>0</v>
      </c>
      <c r="S579" s="135">
        <f t="shared" si="193"/>
        <v>0</v>
      </c>
      <c r="T579" s="575">
        <f t="shared" si="193"/>
        <v>45000</v>
      </c>
      <c r="U579" s="129">
        <f>W579-T579</f>
        <v>0</v>
      </c>
      <c r="V579" s="329">
        <f t="shared" si="194"/>
        <v>9600</v>
      </c>
      <c r="W579" s="633">
        <f t="shared" si="194"/>
        <v>45000</v>
      </c>
      <c r="X579" s="135">
        <f t="shared" si="193"/>
        <v>70000</v>
      </c>
      <c r="Y579" s="135">
        <f t="shared" si="193"/>
        <v>45000</v>
      </c>
    </row>
    <row r="580" spans="1:25" s="164" customFormat="1" ht="12.75">
      <c r="A580" s="175" t="s">
        <v>333</v>
      </c>
      <c r="B580" s="121">
        <v>1</v>
      </c>
      <c r="C580" s="121"/>
      <c r="D580" s="121"/>
      <c r="E580" s="121"/>
      <c r="F580" s="121"/>
      <c r="G580" s="121"/>
      <c r="H580" s="121"/>
      <c r="I580" s="121"/>
      <c r="J580" s="121">
        <v>1040</v>
      </c>
      <c r="K580" s="172">
        <v>372</v>
      </c>
      <c r="L580" s="172" t="s">
        <v>32</v>
      </c>
      <c r="M580" s="172"/>
      <c r="N580" s="135">
        <f t="shared" si="193"/>
        <v>30000</v>
      </c>
      <c r="O580" s="135">
        <f t="shared" si="193"/>
        <v>35000</v>
      </c>
      <c r="P580" s="135">
        <f t="shared" si="193"/>
        <v>23000</v>
      </c>
      <c r="Q580" s="135">
        <f t="shared" si="193"/>
        <v>45000</v>
      </c>
      <c r="R580" s="127">
        <f t="shared" si="193"/>
        <v>0</v>
      </c>
      <c r="S580" s="135">
        <f t="shared" si="193"/>
        <v>0</v>
      </c>
      <c r="T580" s="575">
        <f t="shared" si="193"/>
        <v>45000</v>
      </c>
      <c r="U580" s="129">
        <f>W580-T580</f>
        <v>0</v>
      </c>
      <c r="V580" s="329">
        <f t="shared" si="194"/>
        <v>9600</v>
      </c>
      <c r="W580" s="633">
        <f t="shared" si="194"/>
        <v>45000</v>
      </c>
      <c r="X580" s="135">
        <f t="shared" si="193"/>
        <v>70000</v>
      </c>
      <c r="Y580" s="135">
        <f t="shared" si="193"/>
        <v>45000</v>
      </c>
    </row>
    <row r="581" spans="1:25" s="164" customFormat="1" ht="13.5" thickBot="1">
      <c r="A581" s="175" t="s">
        <v>333</v>
      </c>
      <c r="B581" s="121">
        <v>1</v>
      </c>
      <c r="C581" s="121"/>
      <c r="D581" s="121"/>
      <c r="E581" s="121"/>
      <c r="F581" s="121"/>
      <c r="G581" s="121"/>
      <c r="H581" s="121"/>
      <c r="I581" s="121"/>
      <c r="J581" s="121">
        <v>1040</v>
      </c>
      <c r="K581" s="205">
        <v>3721</v>
      </c>
      <c r="L581" s="749" t="s">
        <v>32</v>
      </c>
      <c r="M581" s="750"/>
      <c r="N581" s="135">
        <v>30000</v>
      </c>
      <c r="O581" s="135">
        <v>35000</v>
      </c>
      <c r="P581" s="135">
        <v>23000</v>
      </c>
      <c r="Q581" s="135">
        <v>45000</v>
      </c>
      <c r="R581" s="127">
        <v>0</v>
      </c>
      <c r="S581" s="135">
        <v>0</v>
      </c>
      <c r="T581" s="575">
        <v>45000</v>
      </c>
      <c r="U581" s="129">
        <f>W581-T581</f>
        <v>0</v>
      </c>
      <c r="V581" s="329">
        <v>9600</v>
      </c>
      <c r="W581" s="633">
        <v>45000</v>
      </c>
      <c r="X581" s="135">
        <v>70000</v>
      </c>
      <c r="Y581" s="135">
        <v>45000</v>
      </c>
    </row>
    <row r="582" spans="1:49" s="451" customFormat="1" ht="12.75">
      <c r="A582" s="407"/>
      <c r="B582" s="286"/>
      <c r="C582" s="286"/>
      <c r="D582" s="286"/>
      <c r="E582" s="286"/>
      <c r="F582" s="286"/>
      <c r="G582" s="286"/>
      <c r="H582" s="286"/>
      <c r="I582" s="286"/>
      <c r="J582" s="286"/>
      <c r="K582" s="475"/>
      <c r="L582" s="475" t="s">
        <v>122</v>
      </c>
      <c r="M582" s="475"/>
      <c r="N582" s="538">
        <f aca="true" t="shared" si="195" ref="N582:Y582">N578</f>
        <v>30000</v>
      </c>
      <c r="O582" s="538">
        <f t="shared" si="195"/>
        <v>35000</v>
      </c>
      <c r="P582" s="538">
        <f t="shared" si="195"/>
        <v>23000</v>
      </c>
      <c r="Q582" s="538">
        <f t="shared" si="195"/>
        <v>45000</v>
      </c>
      <c r="R582" s="402">
        <f t="shared" si="195"/>
        <v>0</v>
      </c>
      <c r="S582" s="538">
        <f t="shared" si="195"/>
        <v>0</v>
      </c>
      <c r="T582" s="604">
        <f t="shared" si="195"/>
        <v>45000</v>
      </c>
      <c r="U582" s="538">
        <f t="shared" si="195"/>
        <v>0</v>
      </c>
      <c r="V582" s="403">
        <f>V578</f>
        <v>9600</v>
      </c>
      <c r="W582" s="561">
        <f>W578</f>
        <v>45000</v>
      </c>
      <c r="X582" s="538">
        <f t="shared" si="195"/>
        <v>70000</v>
      </c>
      <c r="Y582" s="538">
        <f t="shared" si="195"/>
        <v>45000</v>
      </c>
      <c r="Z582" s="254"/>
      <c r="AA582" s="254"/>
      <c r="AB582" s="254"/>
      <c r="AC582" s="254"/>
      <c r="AD582" s="254"/>
      <c r="AE582" s="254"/>
      <c r="AF582" s="254"/>
      <c r="AG582" s="254"/>
      <c r="AH582" s="254"/>
      <c r="AI582" s="254"/>
      <c r="AJ582" s="254"/>
      <c r="AK582" s="254"/>
      <c r="AL582" s="254"/>
      <c r="AM582" s="254"/>
      <c r="AN582" s="254"/>
      <c r="AO582" s="254"/>
      <c r="AP582" s="254"/>
      <c r="AQ582" s="254"/>
      <c r="AR582" s="254"/>
      <c r="AS582" s="254"/>
      <c r="AT582" s="254"/>
      <c r="AU582" s="254"/>
      <c r="AV582" s="254"/>
      <c r="AW582" s="254"/>
    </row>
    <row r="583" spans="1:25" ht="12.75">
      <c r="A583" s="408"/>
      <c r="B583" s="121"/>
      <c r="C583" s="121"/>
      <c r="D583" s="121"/>
      <c r="E583" s="121"/>
      <c r="F583" s="121"/>
      <c r="G583" s="121"/>
      <c r="H583" s="121"/>
      <c r="I583" s="121"/>
      <c r="J583" s="121"/>
      <c r="K583" s="42"/>
      <c r="L583" s="42"/>
      <c r="M583" s="42"/>
      <c r="N583" s="46"/>
      <c r="O583" s="46"/>
      <c r="P583" s="46"/>
      <c r="Q583" s="46"/>
      <c r="R583" s="133"/>
      <c r="S583" s="46"/>
      <c r="T583" s="610"/>
      <c r="U583" s="46"/>
      <c r="V583" s="349"/>
      <c r="W583" s="644"/>
      <c r="X583" s="46"/>
      <c r="Y583" s="46"/>
    </row>
    <row r="584" spans="1:49" s="66" customFormat="1" ht="12.75">
      <c r="A584" s="299"/>
      <c r="B584" s="299"/>
      <c r="C584" s="299"/>
      <c r="D584" s="299"/>
      <c r="E584" s="299"/>
      <c r="F584" s="299"/>
      <c r="G584" s="299"/>
      <c r="H584" s="299"/>
      <c r="I584" s="299"/>
      <c r="J584" s="299"/>
      <c r="K584" s="440" t="s">
        <v>327</v>
      </c>
      <c r="L584" s="785" t="s">
        <v>334</v>
      </c>
      <c r="M584" s="785"/>
      <c r="N584" s="47"/>
      <c r="O584" s="47"/>
      <c r="P584" s="47"/>
      <c r="Q584" s="47"/>
      <c r="R584" s="148"/>
      <c r="S584" s="47"/>
      <c r="T584" s="613"/>
      <c r="U584" s="47"/>
      <c r="V584" s="340"/>
      <c r="W584" s="560"/>
      <c r="X584" s="47"/>
      <c r="Y584" s="47"/>
      <c r="Z584" s="254"/>
      <c r="AA584" s="254"/>
      <c r="AB584" s="254"/>
      <c r="AC584" s="254"/>
      <c r="AD584" s="254"/>
      <c r="AE584" s="254"/>
      <c r="AF584" s="254"/>
      <c r="AG584" s="254"/>
      <c r="AH584" s="254"/>
      <c r="AI584" s="254"/>
      <c r="AJ584" s="254"/>
      <c r="AK584" s="254"/>
      <c r="AL584" s="254"/>
      <c r="AM584" s="254"/>
      <c r="AN584" s="254"/>
      <c r="AO584" s="254"/>
      <c r="AP584" s="254"/>
      <c r="AQ584" s="254"/>
      <c r="AR584" s="254"/>
      <c r="AS584" s="254"/>
      <c r="AT584" s="254"/>
      <c r="AU584" s="254"/>
      <c r="AV584" s="254"/>
      <c r="AW584" s="254"/>
    </row>
    <row r="585" spans="1:49" s="66" customFormat="1" ht="12.75">
      <c r="A585" s="286" t="s">
        <v>335</v>
      </c>
      <c r="B585" s="286">
        <v>1</v>
      </c>
      <c r="C585" s="286"/>
      <c r="D585" s="286"/>
      <c r="E585" s="286"/>
      <c r="F585" s="286"/>
      <c r="G585" s="286"/>
      <c r="H585" s="286"/>
      <c r="I585" s="286"/>
      <c r="J585" s="286">
        <v>820</v>
      </c>
      <c r="K585" s="391" t="s">
        <v>57</v>
      </c>
      <c r="L585" s="389" t="s">
        <v>66</v>
      </c>
      <c r="M585" s="391"/>
      <c r="N585" s="523"/>
      <c r="O585" s="523"/>
      <c r="P585" s="523"/>
      <c r="Q585" s="523"/>
      <c r="R585" s="399"/>
      <c r="S585" s="523"/>
      <c r="T585" s="585"/>
      <c r="U585" s="523"/>
      <c r="V585" s="392"/>
      <c r="W585" s="559"/>
      <c r="X585" s="523"/>
      <c r="Y585" s="523"/>
      <c r="Z585" s="254"/>
      <c r="AA585" s="254"/>
      <c r="AB585" s="254"/>
      <c r="AC585" s="254"/>
      <c r="AD585" s="254"/>
      <c r="AE585" s="254"/>
      <c r="AF585" s="254"/>
      <c r="AG585" s="254"/>
      <c r="AH585" s="254"/>
      <c r="AI585" s="254"/>
      <c r="AJ585" s="254"/>
      <c r="AK585" s="254"/>
      <c r="AL585" s="254"/>
      <c r="AM585" s="254"/>
      <c r="AN585" s="254"/>
      <c r="AO585" s="254"/>
      <c r="AP585" s="254"/>
      <c r="AQ585" s="254"/>
      <c r="AR585" s="254"/>
      <c r="AS585" s="254"/>
      <c r="AT585" s="254"/>
      <c r="AU585" s="254"/>
      <c r="AV585" s="254"/>
      <c r="AW585" s="254"/>
    </row>
    <row r="586" spans="1:25" s="164" customFormat="1" ht="12.75">
      <c r="A586" s="175" t="s">
        <v>335</v>
      </c>
      <c r="B586" s="121">
        <v>1</v>
      </c>
      <c r="C586" s="121"/>
      <c r="D586" s="121"/>
      <c r="E586" s="121"/>
      <c r="F586" s="121"/>
      <c r="G586" s="121"/>
      <c r="H586" s="121"/>
      <c r="I586" s="121"/>
      <c r="J586" s="121">
        <v>820</v>
      </c>
      <c r="K586" s="126">
        <v>3</v>
      </c>
      <c r="L586" s="126" t="s">
        <v>0</v>
      </c>
      <c r="M586" s="126"/>
      <c r="N586" s="135">
        <f aca="true" t="shared" si="196" ref="N586:Y587">N587</f>
        <v>100000</v>
      </c>
      <c r="O586" s="135">
        <f t="shared" si="196"/>
        <v>120000</v>
      </c>
      <c r="P586" s="135">
        <f t="shared" si="196"/>
        <v>100500</v>
      </c>
      <c r="Q586" s="135">
        <f t="shared" si="196"/>
        <v>130000</v>
      </c>
      <c r="R586" s="127">
        <f t="shared" si="196"/>
        <v>0</v>
      </c>
      <c r="S586" s="135">
        <f t="shared" si="196"/>
        <v>0</v>
      </c>
      <c r="T586" s="575">
        <f t="shared" si="196"/>
        <v>130000</v>
      </c>
      <c r="U586" s="129">
        <f aca="true" t="shared" si="197" ref="U586:U592">W586-T586</f>
        <v>56500</v>
      </c>
      <c r="V586" s="329">
        <f>V587</f>
        <v>93000</v>
      </c>
      <c r="W586" s="633">
        <f>W587</f>
        <v>186500</v>
      </c>
      <c r="X586" s="135">
        <f t="shared" si="196"/>
        <v>200000</v>
      </c>
      <c r="Y586" s="135">
        <f t="shared" si="196"/>
        <v>130000</v>
      </c>
    </row>
    <row r="587" spans="1:25" s="164" customFormat="1" ht="12.75">
      <c r="A587" s="175" t="s">
        <v>335</v>
      </c>
      <c r="B587" s="121">
        <v>1</v>
      </c>
      <c r="C587" s="121"/>
      <c r="D587" s="121"/>
      <c r="E587" s="121"/>
      <c r="F587" s="121"/>
      <c r="G587" s="121"/>
      <c r="H587" s="121"/>
      <c r="I587" s="121"/>
      <c r="J587" s="121">
        <v>820</v>
      </c>
      <c r="K587" s="205">
        <v>38</v>
      </c>
      <c r="L587" s="186" t="s">
        <v>105</v>
      </c>
      <c r="M587" s="187"/>
      <c r="N587" s="135">
        <f t="shared" si="196"/>
        <v>100000</v>
      </c>
      <c r="O587" s="135">
        <f t="shared" si="196"/>
        <v>120000</v>
      </c>
      <c r="P587" s="135">
        <f t="shared" si="196"/>
        <v>100500</v>
      </c>
      <c r="Q587" s="135">
        <f t="shared" si="196"/>
        <v>130000</v>
      </c>
      <c r="R587" s="127">
        <f t="shared" si="196"/>
        <v>0</v>
      </c>
      <c r="S587" s="135">
        <f t="shared" si="196"/>
        <v>0</v>
      </c>
      <c r="T587" s="575">
        <f t="shared" si="196"/>
        <v>130000</v>
      </c>
      <c r="U587" s="129">
        <f t="shared" si="197"/>
        <v>56500</v>
      </c>
      <c r="V587" s="329">
        <f>V588</f>
        <v>93000</v>
      </c>
      <c r="W587" s="633">
        <f>W588</f>
        <v>186500</v>
      </c>
      <c r="X587" s="135">
        <f t="shared" si="196"/>
        <v>200000</v>
      </c>
      <c r="Y587" s="135">
        <f t="shared" si="196"/>
        <v>130000</v>
      </c>
    </row>
    <row r="588" spans="1:25" s="164" customFormat="1" ht="12.75">
      <c r="A588" s="175" t="s">
        <v>335</v>
      </c>
      <c r="B588" s="121">
        <v>1</v>
      </c>
      <c r="C588" s="121"/>
      <c r="D588" s="121"/>
      <c r="E588" s="121"/>
      <c r="F588" s="121"/>
      <c r="G588" s="121"/>
      <c r="H588" s="121"/>
      <c r="I588" s="121"/>
      <c r="J588" s="121">
        <v>820</v>
      </c>
      <c r="K588" s="172">
        <v>381</v>
      </c>
      <c r="L588" s="758" t="s">
        <v>336</v>
      </c>
      <c r="M588" s="759"/>
      <c r="N588" s="135">
        <f aca="true" t="shared" si="198" ref="N588:Y588">N589+N590+N591+N592</f>
        <v>100000</v>
      </c>
      <c r="O588" s="135">
        <f>O589+O590+O591+O592</f>
        <v>120000</v>
      </c>
      <c r="P588" s="135">
        <f>P589+P590+P591+P592</f>
        <v>100500</v>
      </c>
      <c r="Q588" s="135">
        <f t="shared" si="198"/>
        <v>130000</v>
      </c>
      <c r="R588" s="127">
        <f t="shared" si="198"/>
        <v>0</v>
      </c>
      <c r="S588" s="135">
        <f t="shared" si="198"/>
        <v>0</v>
      </c>
      <c r="T588" s="575">
        <f t="shared" si="198"/>
        <v>130000</v>
      </c>
      <c r="U588" s="129">
        <f t="shared" si="197"/>
        <v>56500</v>
      </c>
      <c r="V588" s="329">
        <f>V589+V590+V591+V592</f>
        <v>93000</v>
      </c>
      <c r="W588" s="633">
        <f>W589+W590+W591+W592</f>
        <v>186500</v>
      </c>
      <c r="X588" s="135">
        <f t="shared" si="198"/>
        <v>200000</v>
      </c>
      <c r="Y588" s="135">
        <f t="shared" si="198"/>
        <v>130000</v>
      </c>
    </row>
    <row r="589" spans="1:25" s="164" customFormat="1" ht="12.75">
      <c r="A589" s="175" t="s">
        <v>335</v>
      </c>
      <c r="B589" s="121">
        <v>1</v>
      </c>
      <c r="C589" s="121"/>
      <c r="D589" s="121"/>
      <c r="E589" s="121"/>
      <c r="F589" s="121"/>
      <c r="G589" s="121"/>
      <c r="H589" s="121"/>
      <c r="I589" s="121"/>
      <c r="J589" s="121">
        <v>820</v>
      </c>
      <c r="K589" s="205">
        <v>3811</v>
      </c>
      <c r="L589" s="205" t="s">
        <v>365</v>
      </c>
      <c r="M589" s="205"/>
      <c r="N589" s="135">
        <v>50000</v>
      </c>
      <c r="O589" s="135">
        <v>50000</v>
      </c>
      <c r="P589" s="135">
        <v>38000</v>
      </c>
      <c r="Q589" s="135">
        <v>50000</v>
      </c>
      <c r="R589" s="127">
        <v>0</v>
      </c>
      <c r="S589" s="135">
        <v>0</v>
      </c>
      <c r="T589" s="575">
        <v>50000</v>
      </c>
      <c r="U589" s="129">
        <f t="shared" si="197"/>
        <v>30000</v>
      </c>
      <c r="V589" s="329">
        <f>51000-41500</f>
        <v>9500</v>
      </c>
      <c r="W589" s="633">
        <v>80000</v>
      </c>
      <c r="X589" s="135">
        <v>80000</v>
      </c>
      <c r="Y589" s="135">
        <v>50000</v>
      </c>
    </row>
    <row r="590" spans="1:25" s="164" customFormat="1" ht="12.75">
      <c r="A590" s="175" t="s">
        <v>335</v>
      </c>
      <c r="B590" s="121">
        <v>1</v>
      </c>
      <c r="C590" s="121"/>
      <c r="D590" s="121"/>
      <c r="E590" s="121"/>
      <c r="F590" s="121"/>
      <c r="G590" s="121"/>
      <c r="H590" s="121"/>
      <c r="I590" s="121"/>
      <c r="J590" s="121">
        <v>820</v>
      </c>
      <c r="K590" s="131">
        <v>3811</v>
      </c>
      <c r="L590" s="755" t="s">
        <v>366</v>
      </c>
      <c r="M590" s="748"/>
      <c r="N590" s="129">
        <v>50000</v>
      </c>
      <c r="O590" s="129">
        <v>50000</v>
      </c>
      <c r="P590" s="129">
        <v>42500</v>
      </c>
      <c r="Q590" s="129">
        <v>50000</v>
      </c>
      <c r="R590" s="130">
        <v>0</v>
      </c>
      <c r="S590" s="129">
        <v>0</v>
      </c>
      <c r="T590" s="590">
        <v>50000</v>
      </c>
      <c r="U590" s="129">
        <f t="shared" si="197"/>
        <v>30000</v>
      </c>
      <c r="V590" s="339">
        <v>57000</v>
      </c>
      <c r="W590" s="649">
        <v>80000</v>
      </c>
      <c r="X590" s="129">
        <v>70000</v>
      </c>
      <c r="Y590" s="129">
        <v>50000</v>
      </c>
    </row>
    <row r="591" spans="1:25" s="164" customFormat="1" ht="12.75">
      <c r="A591" s="175" t="s">
        <v>335</v>
      </c>
      <c r="B591" s="121">
        <v>1</v>
      </c>
      <c r="C591" s="121"/>
      <c r="D591" s="121"/>
      <c r="E591" s="121"/>
      <c r="F591" s="121"/>
      <c r="G591" s="121"/>
      <c r="H591" s="121"/>
      <c r="I591" s="121"/>
      <c r="J591" s="121">
        <v>820</v>
      </c>
      <c r="K591" s="205">
        <v>3811</v>
      </c>
      <c r="L591" s="228" t="s">
        <v>367</v>
      </c>
      <c r="M591" s="229"/>
      <c r="N591" s="129">
        <v>0</v>
      </c>
      <c r="O591" s="129">
        <v>20000</v>
      </c>
      <c r="P591" s="129">
        <v>20000</v>
      </c>
      <c r="Q591" s="129">
        <v>20000</v>
      </c>
      <c r="R591" s="130">
        <v>0</v>
      </c>
      <c r="S591" s="129">
        <v>0</v>
      </c>
      <c r="T591" s="590">
        <v>20000</v>
      </c>
      <c r="U591" s="129">
        <f t="shared" si="197"/>
        <v>6500</v>
      </c>
      <c r="V591" s="339">
        <v>26500</v>
      </c>
      <c r="W591" s="649">
        <v>26500</v>
      </c>
      <c r="X591" s="129">
        <v>40000</v>
      </c>
      <c r="Y591" s="129">
        <v>20000</v>
      </c>
    </row>
    <row r="592" spans="1:25" s="164" customFormat="1" ht="13.5" thickBot="1">
      <c r="A592" s="175" t="s">
        <v>335</v>
      </c>
      <c r="B592" s="121">
        <v>1</v>
      </c>
      <c r="C592" s="121"/>
      <c r="D592" s="121"/>
      <c r="E592" s="121"/>
      <c r="F592" s="121"/>
      <c r="G592" s="121"/>
      <c r="H592" s="121"/>
      <c r="I592" s="121"/>
      <c r="J592" s="121">
        <v>820</v>
      </c>
      <c r="K592" s="230">
        <v>3811</v>
      </c>
      <c r="L592" s="231" t="s">
        <v>368</v>
      </c>
      <c r="M592" s="232"/>
      <c r="N592" s="129">
        <v>0</v>
      </c>
      <c r="O592" s="129">
        <v>0</v>
      </c>
      <c r="P592" s="129">
        <v>0</v>
      </c>
      <c r="Q592" s="129">
        <v>10000</v>
      </c>
      <c r="R592" s="130">
        <v>0</v>
      </c>
      <c r="S592" s="129">
        <v>0</v>
      </c>
      <c r="T592" s="590">
        <v>10000</v>
      </c>
      <c r="U592" s="129">
        <f t="shared" si="197"/>
        <v>-10000</v>
      </c>
      <c r="V592" s="339">
        <v>0</v>
      </c>
      <c r="W592" s="649">
        <v>0</v>
      </c>
      <c r="X592" s="129">
        <v>10000</v>
      </c>
      <c r="Y592" s="129">
        <v>10000</v>
      </c>
    </row>
    <row r="593" spans="1:49" s="451" customFormat="1" ht="12.75">
      <c r="A593" s="407"/>
      <c r="B593" s="286"/>
      <c r="C593" s="286"/>
      <c r="D593" s="286"/>
      <c r="E593" s="286"/>
      <c r="F593" s="286"/>
      <c r="G593" s="286"/>
      <c r="H593" s="286"/>
      <c r="I593" s="286"/>
      <c r="J593" s="286"/>
      <c r="K593" s="446"/>
      <c r="L593" s="446" t="s">
        <v>122</v>
      </c>
      <c r="M593" s="446"/>
      <c r="N593" s="538">
        <f aca="true" t="shared" si="199" ref="N593:Y593">N586</f>
        <v>100000</v>
      </c>
      <c r="O593" s="538">
        <f t="shared" si="199"/>
        <v>120000</v>
      </c>
      <c r="P593" s="538">
        <f t="shared" si="199"/>
        <v>100500</v>
      </c>
      <c r="Q593" s="538">
        <f t="shared" si="199"/>
        <v>130000</v>
      </c>
      <c r="R593" s="402">
        <f t="shared" si="199"/>
        <v>0</v>
      </c>
      <c r="S593" s="538">
        <f t="shared" si="199"/>
        <v>0</v>
      </c>
      <c r="T593" s="604">
        <f t="shared" si="199"/>
        <v>130000</v>
      </c>
      <c r="U593" s="538">
        <f t="shared" si="199"/>
        <v>56500</v>
      </c>
      <c r="V593" s="403">
        <f>V586</f>
        <v>93000</v>
      </c>
      <c r="W593" s="561">
        <f>W586</f>
        <v>186500</v>
      </c>
      <c r="X593" s="538">
        <f t="shared" si="199"/>
        <v>200000</v>
      </c>
      <c r="Y593" s="538">
        <f t="shared" si="199"/>
        <v>130000</v>
      </c>
      <c r="Z593" s="254"/>
      <c r="AA593" s="254"/>
      <c r="AB593" s="254"/>
      <c r="AC593" s="254"/>
      <c r="AD593" s="254"/>
      <c r="AE593" s="254"/>
      <c r="AF593" s="254"/>
      <c r="AG593" s="254"/>
      <c r="AH593" s="254"/>
      <c r="AI593" s="254"/>
      <c r="AJ593" s="254"/>
      <c r="AK593" s="254"/>
      <c r="AL593" s="254"/>
      <c r="AM593" s="254"/>
      <c r="AN593" s="254"/>
      <c r="AO593" s="254"/>
      <c r="AP593" s="254"/>
      <c r="AQ593" s="254"/>
      <c r="AR593" s="254"/>
      <c r="AS593" s="254"/>
      <c r="AT593" s="254"/>
      <c r="AU593" s="254"/>
      <c r="AV593" s="254"/>
      <c r="AW593" s="254"/>
    </row>
    <row r="594" spans="1:25" ht="12.75">
      <c r="A594" s="408"/>
      <c r="B594" s="121"/>
      <c r="C594" s="121"/>
      <c r="D594" s="121"/>
      <c r="E594" s="121"/>
      <c r="F594" s="121"/>
      <c r="G594" s="121"/>
      <c r="H594" s="121"/>
      <c r="I594" s="121"/>
      <c r="J594" s="121"/>
      <c r="K594" s="42"/>
      <c r="L594" s="42"/>
      <c r="M594" s="42"/>
      <c r="N594" s="46"/>
      <c r="O594" s="46"/>
      <c r="P594" s="46"/>
      <c r="Q594" s="46"/>
      <c r="R594" s="133"/>
      <c r="S594" s="46"/>
      <c r="T594" s="610"/>
      <c r="U594" s="46"/>
      <c r="V594" s="349"/>
      <c r="W594" s="644"/>
      <c r="X594" s="46"/>
      <c r="Y594" s="46"/>
    </row>
    <row r="595" spans="1:49" s="66" customFormat="1" ht="12.75">
      <c r="A595" s="407"/>
      <c r="B595" s="286"/>
      <c r="C595" s="286"/>
      <c r="D595" s="286"/>
      <c r="E595" s="286"/>
      <c r="F595" s="286"/>
      <c r="G595" s="286"/>
      <c r="H595" s="286"/>
      <c r="I595" s="286"/>
      <c r="J595" s="286"/>
      <c r="K595" s="440" t="s">
        <v>514</v>
      </c>
      <c r="L595" s="785" t="s">
        <v>337</v>
      </c>
      <c r="M595" s="785"/>
      <c r="N595" s="47"/>
      <c r="O595" s="47"/>
      <c r="P595" s="47"/>
      <c r="Q595" s="47"/>
      <c r="R595" s="148"/>
      <c r="S595" s="47"/>
      <c r="T595" s="613"/>
      <c r="U595" s="47"/>
      <c r="V595" s="340"/>
      <c r="W595" s="560"/>
      <c r="X595" s="47"/>
      <c r="Y595" s="47"/>
      <c r="Z595" s="254"/>
      <c r="AA595" s="254"/>
      <c r="AB595" s="254"/>
      <c r="AC595" s="254"/>
      <c r="AD595" s="254"/>
      <c r="AE595" s="254"/>
      <c r="AF595" s="254"/>
      <c r="AG595" s="254"/>
      <c r="AH595" s="254"/>
      <c r="AI595" s="254"/>
      <c r="AJ595" s="254"/>
      <c r="AK595" s="254"/>
      <c r="AL595" s="254"/>
      <c r="AM595" s="254"/>
      <c r="AN595" s="254"/>
      <c r="AO595" s="254"/>
      <c r="AP595" s="254"/>
      <c r="AQ595" s="254"/>
      <c r="AR595" s="254"/>
      <c r="AS595" s="254"/>
      <c r="AT595" s="254"/>
      <c r="AU595" s="254"/>
      <c r="AV595" s="254"/>
      <c r="AW595" s="254"/>
    </row>
    <row r="596" spans="1:49" s="66" customFormat="1" ht="12.75">
      <c r="A596" s="286" t="s">
        <v>338</v>
      </c>
      <c r="B596" s="286"/>
      <c r="C596" s="286"/>
      <c r="D596" s="286"/>
      <c r="E596" s="286"/>
      <c r="F596" s="286"/>
      <c r="G596" s="286"/>
      <c r="H596" s="286"/>
      <c r="I596" s="286"/>
      <c r="J596" s="286">
        <v>810</v>
      </c>
      <c r="K596" s="391" t="s">
        <v>55</v>
      </c>
      <c r="L596" s="389" t="s">
        <v>67</v>
      </c>
      <c r="M596" s="391"/>
      <c r="N596" s="523"/>
      <c r="O596" s="523"/>
      <c r="P596" s="523"/>
      <c r="Q596" s="523"/>
      <c r="R596" s="399"/>
      <c r="S596" s="523"/>
      <c r="T596" s="585"/>
      <c r="U596" s="523"/>
      <c r="V596" s="392"/>
      <c r="W596" s="559"/>
      <c r="X596" s="523"/>
      <c r="Y596" s="523"/>
      <c r="Z596" s="254"/>
      <c r="AA596" s="254"/>
      <c r="AB596" s="254"/>
      <c r="AC596" s="254"/>
      <c r="AD596" s="254"/>
      <c r="AE596" s="254"/>
      <c r="AF596" s="254"/>
      <c r="AG596" s="254"/>
      <c r="AH596" s="254"/>
      <c r="AI596" s="254"/>
      <c r="AJ596" s="254"/>
      <c r="AK596" s="254"/>
      <c r="AL596" s="254"/>
      <c r="AM596" s="254"/>
      <c r="AN596" s="254"/>
      <c r="AO596" s="254"/>
      <c r="AP596" s="254"/>
      <c r="AQ596" s="254"/>
      <c r="AR596" s="254"/>
      <c r="AS596" s="254"/>
      <c r="AT596" s="254"/>
      <c r="AU596" s="254"/>
      <c r="AV596" s="254"/>
      <c r="AW596" s="254"/>
    </row>
    <row r="597" spans="1:25" s="164" customFormat="1" ht="12.75">
      <c r="A597" s="175" t="s">
        <v>339</v>
      </c>
      <c r="B597" s="121">
        <v>1</v>
      </c>
      <c r="C597" s="121"/>
      <c r="D597" s="121"/>
      <c r="E597" s="121"/>
      <c r="F597" s="121"/>
      <c r="G597" s="121"/>
      <c r="H597" s="121"/>
      <c r="I597" s="121"/>
      <c r="J597" s="121">
        <v>810</v>
      </c>
      <c r="K597" s="126">
        <v>3</v>
      </c>
      <c r="L597" s="126" t="s">
        <v>0</v>
      </c>
      <c r="M597" s="126"/>
      <c r="N597" s="135">
        <f aca="true" t="shared" si="200" ref="N597:Y597">N598+N601</f>
        <v>50000</v>
      </c>
      <c r="O597" s="135">
        <f>O598+O601</f>
        <v>70000</v>
      </c>
      <c r="P597" s="135">
        <f>P598+P601</f>
        <v>51420</v>
      </c>
      <c r="Q597" s="135">
        <f t="shared" si="200"/>
        <v>60000</v>
      </c>
      <c r="R597" s="127">
        <f t="shared" si="200"/>
        <v>40000</v>
      </c>
      <c r="S597" s="135">
        <f t="shared" si="200"/>
        <v>62000</v>
      </c>
      <c r="T597" s="575">
        <f t="shared" si="200"/>
        <v>122000</v>
      </c>
      <c r="U597" s="135">
        <f aca="true" t="shared" si="201" ref="U597:U602">W597-T597</f>
        <v>-70000</v>
      </c>
      <c r="V597" s="329">
        <f>V598+V601</f>
        <v>40000</v>
      </c>
      <c r="W597" s="633">
        <f>W598+W601</f>
        <v>52000</v>
      </c>
      <c r="X597" s="135">
        <f t="shared" si="200"/>
        <v>62200</v>
      </c>
      <c r="Y597" s="135">
        <f t="shared" si="200"/>
        <v>60000</v>
      </c>
    </row>
    <row r="598" spans="1:25" s="164" customFormat="1" ht="12.75">
      <c r="A598" s="175" t="s">
        <v>339</v>
      </c>
      <c r="B598" s="121">
        <v>1</v>
      </c>
      <c r="C598" s="121"/>
      <c r="D598" s="121"/>
      <c r="E598" s="121"/>
      <c r="F598" s="121"/>
      <c r="G598" s="121"/>
      <c r="H598" s="121"/>
      <c r="I598" s="121"/>
      <c r="J598" s="121">
        <v>810</v>
      </c>
      <c r="K598" s="205">
        <v>32</v>
      </c>
      <c r="L598" s="186" t="s">
        <v>5</v>
      </c>
      <c r="M598" s="187"/>
      <c r="N598" s="135">
        <f aca="true" t="shared" si="202" ref="N598:Y599">N599</f>
        <v>5000</v>
      </c>
      <c r="O598" s="135">
        <f t="shared" si="202"/>
        <v>5000</v>
      </c>
      <c r="P598" s="135">
        <f t="shared" si="202"/>
        <v>0</v>
      </c>
      <c r="Q598" s="135">
        <f t="shared" si="202"/>
        <v>10000</v>
      </c>
      <c r="R598" s="127">
        <f t="shared" si="202"/>
        <v>40000</v>
      </c>
      <c r="S598" s="135">
        <f t="shared" si="202"/>
        <v>60000</v>
      </c>
      <c r="T598" s="575">
        <f t="shared" si="202"/>
        <v>70000</v>
      </c>
      <c r="U598" s="135">
        <f t="shared" si="201"/>
        <v>-70000</v>
      </c>
      <c r="V598" s="329">
        <f>V599</f>
        <v>0</v>
      </c>
      <c r="W598" s="633">
        <f>W599</f>
        <v>0</v>
      </c>
      <c r="X598" s="135">
        <f t="shared" si="202"/>
        <v>10000</v>
      </c>
      <c r="Y598" s="135">
        <f t="shared" si="202"/>
        <v>10000</v>
      </c>
    </row>
    <row r="599" spans="1:25" s="164" customFormat="1" ht="12.75">
      <c r="A599" s="175" t="s">
        <v>339</v>
      </c>
      <c r="B599" s="121">
        <v>1</v>
      </c>
      <c r="C599" s="121"/>
      <c r="D599" s="121"/>
      <c r="E599" s="121"/>
      <c r="F599" s="121"/>
      <c r="G599" s="121"/>
      <c r="H599" s="121"/>
      <c r="I599" s="121"/>
      <c r="J599" s="121">
        <v>810</v>
      </c>
      <c r="K599" s="172">
        <v>323</v>
      </c>
      <c r="L599" s="172" t="s">
        <v>7</v>
      </c>
      <c r="M599" s="199"/>
      <c r="N599" s="135">
        <f t="shared" si="202"/>
        <v>5000</v>
      </c>
      <c r="O599" s="135">
        <f t="shared" si="202"/>
        <v>5000</v>
      </c>
      <c r="P599" s="135">
        <f t="shared" si="202"/>
        <v>0</v>
      </c>
      <c r="Q599" s="135">
        <f t="shared" si="202"/>
        <v>10000</v>
      </c>
      <c r="R599" s="127">
        <f t="shared" si="202"/>
        <v>40000</v>
      </c>
      <c r="S599" s="135">
        <f t="shared" si="202"/>
        <v>60000</v>
      </c>
      <c r="T599" s="575">
        <f t="shared" si="202"/>
        <v>70000</v>
      </c>
      <c r="U599" s="135">
        <f t="shared" si="201"/>
        <v>-70000</v>
      </c>
      <c r="V599" s="329">
        <f>V600</f>
        <v>0</v>
      </c>
      <c r="W599" s="633">
        <f>W600</f>
        <v>0</v>
      </c>
      <c r="X599" s="135">
        <f t="shared" si="202"/>
        <v>10000</v>
      </c>
      <c r="Y599" s="135">
        <f t="shared" si="202"/>
        <v>10000</v>
      </c>
    </row>
    <row r="600" spans="1:25" s="164" customFormat="1" ht="12.75">
      <c r="A600" s="175" t="s">
        <v>339</v>
      </c>
      <c r="B600" s="121">
        <v>1</v>
      </c>
      <c r="C600" s="121"/>
      <c r="D600" s="121"/>
      <c r="E600" s="121"/>
      <c r="F600" s="121"/>
      <c r="G600" s="121"/>
      <c r="H600" s="121"/>
      <c r="I600" s="121"/>
      <c r="J600" s="121">
        <v>810</v>
      </c>
      <c r="K600" s="205">
        <v>3232</v>
      </c>
      <c r="L600" s="205" t="s">
        <v>121</v>
      </c>
      <c r="M600" s="233"/>
      <c r="N600" s="135">
        <v>5000</v>
      </c>
      <c r="O600" s="135">
        <v>5000</v>
      </c>
      <c r="P600" s="135">
        <v>0</v>
      </c>
      <c r="Q600" s="135">
        <v>10000</v>
      </c>
      <c r="R600" s="127">
        <v>40000</v>
      </c>
      <c r="S600" s="135">
        <v>60000</v>
      </c>
      <c r="T600" s="575">
        <v>70000</v>
      </c>
      <c r="U600" s="135">
        <f t="shared" si="201"/>
        <v>-70000</v>
      </c>
      <c r="V600" s="329">
        <v>0</v>
      </c>
      <c r="W600" s="633">
        <v>0</v>
      </c>
      <c r="X600" s="135">
        <v>10000</v>
      </c>
      <c r="Y600" s="135">
        <v>10000</v>
      </c>
    </row>
    <row r="601" spans="1:25" s="164" customFormat="1" ht="12.75">
      <c r="A601" s="175" t="s">
        <v>339</v>
      </c>
      <c r="B601" s="121">
        <v>1</v>
      </c>
      <c r="C601" s="121"/>
      <c r="D601" s="121"/>
      <c r="E601" s="121"/>
      <c r="F601" s="121"/>
      <c r="G601" s="121"/>
      <c r="H601" s="121"/>
      <c r="I601" s="121"/>
      <c r="J601" s="121">
        <v>810</v>
      </c>
      <c r="K601" s="205">
        <v>38</v>
      </c>
      <c r="L601" s="205" t="s">
        <v>11</v>
      </c>
      <c r="M601" s="205"/>
      <c r="N601" s="135">
        <f aca="true" t="shared" si="203" ref="N601:Y602">N602</f>
        <v>45000</v>
      </c>
      <c r="O601" s="135">
        <f t="shared" si="203"/>
        <v>65000</v>
      </c>
      <c r="P601" s="135">
        <f t="shared" si="203"/>
        <v>51420</v>
      </c>
      <c r="Q601" s="135">
        <f t="shared" si="203"/>
        <v>50000</v>
      </c>
      <c r="R601" s="127">
        <f t="shared" si="203"/>
        <v>0</v>
      </c>
      <c r="S601" s="135">
        <f>S602</f>
        <v>2000</v>
      </c>
      <c r="T601" s="575">
        <f t="shared" si="203"/>
        <v>52000</v>
      </c>
      <c r="U601" s="135">
        <f t="shared" si="201"/>
        <v>0</v>
      </c>
      <c r="V601" s="329">
        <f>V602</f>
        <v>40000</v>
      </c>
      <c r="W601" s="633">
        <f>W602</f>
        <v>52000</v>
      </c>
      <c r="X601" s="135">
        <f t="shared" si="203"/>
        <v>52200</v>
      </c>
      <c r="Y601" s="135">
        <f t="shared" si="203"/>
        <v>50000</v>
      </c>
    </row>
    <row r="602" spans="1:25" s="164" customFormat="1" ht="12.75">
      <c r="A602" s="175" t="s">
        <v>339</v>
      </c>
      <c r="B602" s="121">
        <v>1</v>
      </c>
      <c r="C602" s="121"/>
      <c r="D602" s="121"/>
      <c r="E602" s="121"/>
      <c r="F602" s="121"/>
      <c r="G602" s="121"/>
      <c r="H602" s="121"/>
      <c r="I602" s="121"/>
      <c r="J602" s="121">
        <v>810</v>
      </c>
      <c r="K602" s="172">
        <v>381</v>
      </c>
      <c r="L602" s="191" t="s">
        <v>12</v>
      </c>
      <c r="M602" s="192"/>
      <c r="N602" s="135">
        <f t="shared" si="203"/>
        <v>45000</v>
      </c>
      <c r="O602" s="135">
        <f t="shared" si="203"/>
        <v>65000</v>
      </c>
      <c r="P602" s="135">
        <f t="shared" si="203"/>
        <v>51420</v>
      </c>
      <c r="Q602" s="135">
        <f t="shared" si="203"/>
        <v>50000</v>
      </c>
      <c r="R602" s="127">
        <f t="shared" si="203"/>
        <v>0</v>
      </c>
      <c r="S602" s="135">
        <f t="shared" si="203"/>
        <v>2000</v>
      </c>
      <c r="T602" s="575">
        <f t="shared" si="203"/>
        <v>52000</v>
      </c>
      <c r="U602" s="135">
        <f t="shared" si="201"/>
        <v>0</v>
      </c>
      <c r="V602" s="329">
        <f>V603</f>
        <v>40000</v>
      </c>
      <c r="W602" s="633">
        <f>W603</f>
        <v>52000</v>
      </c>
      <c r="X602" s="135">
        <f t="shared" si="203"/>
        <v>52200</v>
      </c>
      <c r="Y602" s="135">
        <f t="shared" si="203"/>
        <v>50000</v>
      </c>
    </row>
    <row r="603" spans="1:25" s="164" customFormat="1" ht="13.5" thickBot="1">
      <c r="A603" s="175" t="s">
        <v>339</v>
      </c>
      <c r="B603" s="121">
        <v>1</v>
      </c>
      <c r="C603" s="121"/>
      <c r="D603" s="121"/>
      <c r="E603" s="121"/>
      <c r="F603" s="121"/>
      <c r="G603" s="121"/>
      <c r="H603" s="121"/>
      <c r="I603" s="121"/>
      <c r="J603" s="121">
        <v>810</v>
      </c>
      <c r="K603" s="205">
        <v>3811</v>
      </c>
      <c r="L603" s="772" t="s">
        <v>340</v>
      </c>
      <c r="M603" s="750"/>
      <c r="N603" s="135">
        <v>45000</v>
      </c>
      <c r="O603" s="135">
        <v>65000</v>
      </c>
      <c r="P603" s="135">
        <v>51420</v>
      </c>
      <c r="Q603" s="135">
        <v>50000</v>
      </c>
      <c r="R603" s="127">
        <v>0</v>
      </c>
      <c r="S603" s="135">
        <v>2000</v>
      </c>
      <c r="T603" s="575">
        <v>52000</v>
      </c>
      <c r="U603" s="135">
        <f>W603-T603</f>
        <v>0</v>
      </c>
      <c r="V603" s="329">
        <v>40000</v>
      </c>
      <c r="W603" s="633">
        <v>52000</v>
      </c>
      <c r="X603" s="135">
        <v>52200</v>
      </c>
      <c r="Y603" s="135">
        <v>50000</v>
      </c>
    </row>
    <row r="604" spans="1:49" s="451" customFormat="1" ht="12.75">
      <c r="A604" s="407"/>
      <c r="B604" s="286"/>
      <c r="C604" s="286"/>
      <c r="D604" s="286"/>
      <c r="E604" s="286"/>
      <c r="F604" s="286"/>
      <c r="G604" s="286"/>
      <c r="H604" s="286"/>
      <c r="I604" s="286"/>
      <c r="J604" s="286"/>
      <c r="K604" s="475"/>
      <c r="L604" s="475" t="s">
        <v>122</v>
      </c>
      <c r="M604" s="475"/>
      <c r="N604" s="538">
        <f aca="true" t="shared" si="204" ref="N604:Y604">N597</f>
        <v>50000</v>
      </c>
      <c r="O604" s="538">
        <f t="shared" si="204"/>
        <v>70000</v>
      </c>
      <c r="P604" s="538">
        <f t="shared" si="204"/>
        <v>51420</v>
      </c>
      <c r="Q604" s="538">
        <f t="shared" si="204"/>
        <v>60000</v>
      </c>
      <c r="R604" s="402">
        <f t="shared" si="204"/>
        <v>40000</v>
      </c>
      <c r="S604" s="538">
        <f t="shared" si="204"/>
        <v>62000</v>
      </c>
      <c r="T604" s="604">
        <f t="shared" si="204"/>
        <v>122000</v>
      </c>
      <c r="U604" s="538">
        <f t="shared" si="204"/>
        <v>-70000</v>
      </c>
      <c r="V604" s="403">
        <f>V597</f>
        <v>40000</v>
      </c>
      <c r="W604" s="561">
        <f>W597</f>
        <v>52000</v>
      </c>
      <c r="X604" s="538">
        <f t="shared" si="204"/>
        <v>62200</v>
      </c>
      <c r="Y604" s="538">
        <f t="shared" si="204"/>
        <v>60000</v>
      </c>
      <c r="Z604" s="254"/>
      <c r="AA604" s="254"/>
      <c r="AB604" s="254"/>
      <c r="AC604" s="254"/>
      <c r="AD604" s="254"/>
      <c r="AE604" s="254"/>
      <c r="AF604" s="254"/>
      <c r="AG604" s="254"/>
      <c r="AH604" s="254"/>
      <c r="AI604" s="254"/>
      <c r="AJ604" s="254"/>
      <c r="AK604" s="254"/>
      <c r="AL604" s="254"/>
      <c r="AM604" s="254"/>
      <c r="AN604" s="254"/>
      <c r="AO604" s="254"/>
      <c r="AP604" s="254"/>
      <c r="AQ604" s="254"/>
      <c r="AR604" s="254"/>
      <c r="AS604" s="254"/>
      <c r="AT604" s="254"/>
      <c r="AU604" s="254"/>
      <c r="AV604" s="254"/>
      <c r="AW604" s="254"/>
    </row>
    <row r="605" spans="1:25" ht="12.75">
      <c r="A605" s="121"/>
      <c r="B605" s="121"/>
      <c r="C605" s="121"/>
      <c r="D605" s="121"/>
      <c r="E605" s="121"/>
      <c r="F605" s="121"/>
      <c r="G605" s="121"/>
      <c r="H605" s="121"/>
      <c r="I605" s="121"/>
      <c r="J605" s="121"/>
      <c r="K605" s="42"/>
      <c r="L605" s="42"/>
      <c r="M605" s="42"/>
      <c r="N605" s="46"/>
      <c r="O605" s="46"/>
      <c r="P605" s="46"/>
      <c r="Q605" s="46"/>
      <c r="R605" s="133"/>
      <c r="S605" s="46"/>
      <c r="T605" s="610"/>
      <c r="U605" s="46"/>
      <c r="V605" s="349"/>
      <c r="W605" s="644"/>
      <c r="X605" s="46"/>
      <c r="Y605" s="46"/>
    </row>
    <row r="606" spans="1:49" s="66" customFormat="1" ht="12.75">
      <c r="A606" s="286"/>
      <c r="B606" s="286"/>
      <c r="C606" s="286"/>
      <c r="D606" s="286"/>
      <c r="E606" s="286"/>
      <c r="F606" s="286"/>
      <c r="G606" s="286"/>
      <c r="H606" s="286"/>
      <c r="I606" s="286"/>
      <c r="J606" s="286"/>
      <c r="K606" s="142" t="s">
        <v>515</v>
      </c>
      <c r="L606" s="142" t="s">
        <v>116</v>
      </c>
      <c r="M606" s="142"/>
      <c r="N606" s="9"/>
      <c r="O606" s="9"/>
      <c r="P606" s="9"/>
      <c r="Q606" s="9"/>
      <c r="R606" s="147"/>
      <c r="S606" s="9"/>
      <c r="T606" s="617"/>
      <c r="U606" s="9"/>
      <c r="V606" s="328"/>
      <c r="W606" s="647"/>
      <c r="X606" s="9"/>
      <c r="Y606" s="9"/>
      <c r="Z606" s="254"/>
      <c r="AA606" s="254"/>
      <c r="AB606" s="254"/>
      <c r="AC606" s="254"/>
      <c r="AD606" s="254"/>
      <c r="AE606" s="254"/>
      <c r="AF606" s="254"/>
      <c r="AG606" s="254"/>
      <c r="AH606" s="254"/>
      <c r="AI606" s="254"/>
      <c r="AJ606" s="254"/>
      <c r="AK606" s="254"/>
      <c r="AL606" s="254"/>
      <c r="AM606" s="254"/>
      <c r="AN606" s="254"/>
      <c r="AO606" s="254"/>
      <c r="AP606" s="254"/>
      <c r="AQ606" s="254"/>
      <c r="AR606" s="254"/>
      <c r="AS606" s="254"/>
      <c r="AT606" s="254"/>
      <c r="AU606" s="254"/>
      <c r="AV606" s="254"/>
      <c r="AW606" s="254"/>
    </row>
    <row r="607" spans="1:49" s="66" customFormat="1" ht="12.75">
      <c r="A607" s="286" t="s">
        <v>342</v>
      </c>
      <c r="B607" s="286"/>
      <c r="C607" s="286"/>
      <c r="D607" s="286"/>
      <c r="E607" s="286"/>
      <c r="F607" s="286"/>
      <c r="G607" s="286"/>
      <c r="H607" s="286"/>
      <c r="I607" s="286"/>
      <c r="J607" s="286">
        <v>360</v>
      </c>
      <c r="K607" s="391" t="s">
        <v>55</v>
      </c>
      <c r="L607" s="389" t="s">
        <v>117</v>
      </c>
      <c r="M607" s="389"/>
      <c r="N607" s="523"/>
      <c r="O607" s="523"/>
      <c r="P607" s="523"/>
      <c r="Q607" s="523"/>
      <c r="R607" s="399"/>
      <c r="S607" s="523"/>
      <c r="T607" s="585"/>
      <c r="U607" s="523"/>
      <c r="V607" s="392"/>
      <c r="W607" s="559"/>
      <c r="X607" s="523"/>
      <c r="Y607" s="523"/>
      <c r="Z607" s="254"/>
      <c r="AA607" s="254"/>
      <c r="AB607" s="254"/>
      <c r="AC607" s="254"/>
      <c r="AD607" s="254"/>
      <c r="AE607" s="254"/>
      <c r="AF607" s="254"/>
      <c r="AG607" s="254"/>
      <c r="AH607" s="254"/>
      <c r="AI607" s="254"/>
      <c r="AJ607" s="254"/>
      <c r="AK607" s="254"/>
      <c r="AL607" s="254"/>
      <c r="AM607" s="254"/>
      <c r="AN607" s="254"/>
      <c r="AO607" s="254"/>
      <c r="AP607" s="254"/>
      <c r="AQ607" s="254"/>
      <c r="AR607" s="254"/>
      <c r="AS607" s="254"/>
      <c r="AT607" s="254"/>
      <c r="AU607" s="254"/>
      <c r="AV607" s="254"/>
      <c r="AW607" s="254"/>
    </row>
    <row r="608" spans="1:25" s="164" customFormat="1" ht="12.75">
      <c r="A608" s="175" t="s">
        <v>343</v>
      </c>
      <c r="B608" s="121">
        <v>1</v>
      </c>
      <c r="C608" s="121"/>
      <c r="D608" s="121"/>
      <c r="E608" s="121"/>
      <c r="F608" s="121"/>
      <c r="G608" s="121"/>
      <c r="H608" s="121"/>
      <c r="I608" s="121"/>
      <c r="J608" s="121">
        <v>360</v>
      </c>
      <c r="K608" s="126">
        <v>3</v>
      </c>
      <c r="L608" s="126" t="s">
        <v>0</v>
      </c>
      <c r="M608" s="126"/>
      <c r="N608" s="135">
        <f aca="true" t="shared" si="205" ref="N608:Y610">N609</f>
        <v>2000</v>
      </c>
      <c r="O608" s="135">
        <f t="shared" si="205"/>
        <v>0</v>
      </c>
      <c r="P608" s="135">
        <f t="shared" si="205"/>
        <v>0</v>
      </c>
      <c r="Q608" s="135">
        <f t="shared" si="205"/>
        <v>3000</v>
      </c>
      <c r="R608" s="127">
        <f t="shared" si="205"/>
        <v>0</v>
      </c>
      <c r="S608" s="135">
        <f t="shared" si="205"/>
        <v>0</v>
      </c>
      <c r="T608" s="575">
        <f t="shared" si="205"/>
        <v>3000</v>
      </c>
      <c r="U608" s="129">
        <f>W608-T608</f>
        <v>-3000</v>
      </c>
      <c r="V608" s="329">
        <f aca="true" t="shared" si="206" ref="V608:W610">V609</f>
        <v>0</v>
      </c>
      <c r="W608" s="633">
        <f t="shared" si="206"/>
        <v>0</v>
      </c>
      <c r="X608" s="135">
        <f t="shared" si="205"/>
        <v>3000</v>
      </c>
      <c r="Y608" s="135">
        <f t="shared" si="205"/>
        <v>3000</v>
      </c>
    </row>
    <row r="609" spans="1:25" s="164" customFormat="1" ht="12.75">
      <c r="A609" s="175" t="s">
        <v>343</v>
      </c>
      <c r="B609" s="121">
        <v>1</v>
      </c>
      <c r="C609" s="121"/>
      <c r="D609" s="121"/>
      <c r="E609" s="121"/>
      <c r="F609" s="121"/>
      <c r="G609" s="121"/>
      <c r="H609" s="121"/>
      <c r="I609" s="121"/>
      <c r="J609" s="121">
        <v>360</v>
      </c>
      <c r="K609" s="205">
        <v>38</v>
      </c>
      <c r="L609" s="186" t="s">
        <v>11</v>
      </c>
      <c r="M609" s="187"/>
      <c r="N609" s="135">
        <f t="shared" si="205"/>
        <v>2000</v>
      </c>
      <c r="O609" s="135">
        <f t="shared" si="205"/>
        <v>0</v>
      </c>
      <c r="P609" s="135">
        <f t="shared" si="205"/>
        <v>0</v>
      </c>
      <c r="Q609" s="135">
        <f t="shared" si="205"/>
        <v>3000</v>
      </c>
      <c r="R609" s="127">
        <f t="shared" si="205"/>
        <v>0</v>
      </c>
      <c r="S609" s="135">
        <f t="shared" si="205"/>
        <v>0</v>
      </c>
      <c r="T609" s="575">
        <f t="shared" si="205"/>
        <v>3000</v>
      </c>
      <c r="U609" s="129">
        <f>W609-T609</f>
        <v>-3000</v>
      </c>
      <c r="V609" s="329">
        <f t="shared" si="206"/>
        <v>0</v>
      </c>
      <c r="W609" s="633">
        <f t="shared" si="206"/>
        <v>0</v>
      </c>
      <c r="X609" s="135">
        <f t="shared" si="205"/>
        <v>3000</v>
      </c>
      <c r="Y609" s="135">
        <f t="shared" si="205"/>
        <v>3000</v>
      </c>
    </row>
    <row r="610" spans="1:25" s="164" customFormat="1" ht="12.75">
      <c r="A610" s="175" t="s">
        <v>343</v>
      </c>
      <c r="B610" s="121">
        <v>1</v>
      </c>
      <c r="C610" s="121"/>
      <c r="D610" s="121"/>
      <c r="E610" s="121"/>
      <c r="F610" s="121"/>
      <c r="G610" s="121"/>
      <c r="H610" s="121"/>
      <c r="I610" s="121"/>
      <c r="J610" s="121">
        <v>360</v>
      </c>
      <c r="K610" s="210">
        <v>381</v>
      </c>
      <c r="L610" s="202" t="s">
        <v>12</v>
      </c>
      <c r="M610" s="234"/>
      <c r="N610" s="129">
        <f t="shared" si="205"/>
        <v>2000</v>
      </c>
      <c r="O610" s="129">
        <f t="shared" si="205"/>
        <v>0</v>
      </c>
      <c r="P610" s="129">
        <f t="shared" si="205"/>
        <v>0</v>
      </c>
      <c r="Q610" s="129">
        <f t="shared" si="205"/>
        <v>3000</v>
      </c>
      <c r="R610" s="130">
        <f t="shared" si="205"/>
        <v>0</v>
      </c>
      <c r="S610" s="129">
        <f t="shared" si="205"/>
        <v>0</v>
      </c>
      <c r="T610" s="590">
        <f t="shared" si="205"/>
        <v>3000</v>
      </c>
      <c r="U610" s="129">
        <f>W610-T610</f>
        <v>-3000</v>
      </c>
      <c r="V610" s="339">
        <f t="shared" si="206"/>
        <v>0</v>
      </c>
      <c r="W610" s="649">
        <f t="shared" si="206"/>
        <v>0</v>
      </c>
      <c r="X610" s="129">
        <f t="shared" si="205"/>
        <v>3000</v>
      </c>
      <c r="Y610" s="129">
        <f t="shared" si="205"/>
        <v>3000</v>
      </c>
    </row>
    <row r="611" spans="1:25" s="164" customFormat="1" ht="13.5" thickBot="1">
      <c r="A611" s="175" t="s">
        <v>343</v>
      </c>
      <c r="B611" s="121">
        <v>1</v>
      </c>
      <c r="C611" s="121"/>
      <c r="D611" s="121"/>
      <c r="E611" s="121"/>
      <c r="F611" s="121"/>
      <c r="G611" s="121"/>
      <c r="H611" s="121"/>
      <c r="I611" s="121"/>
      <c r="J611" s="121">
        <v>360</v>
      </c>
      <c r="K611" s="197">
        <v>3811</v>
      </c>
      <c r="L611" s="235" t="s">
        <v>97</v>
      </c>
      <c r="M611" s="236"/>
      <c r="N611" s="129">
        <v>2000</v>
      </c>
      <c r="O611" s="129">
        <v>0</v>
      </c>
      <c r="P611" s="129">
        <v>0</v>
      </c>
      <c r="Q611" s="129">
        <v>3000</v>
      </c>
      <c r="R611" s="130">
        <v>0</v>
      </c>
      <c r="S611" s="129">
        <v>0</v>
      </c>
      <c r="T611" s="590">
        <v>3000</v>
      </c>
      <c r="U611" s="129">
        <f>W611-T611</f>
        <v>-3000</v>
      </c>
      <c r="V611" s="339">
        <v>0</v>
      </c>
      <c r="W611" s="649">
        <v>0</v>
      </c>
      <c r="X611" s="129">
        <v>3000</v>
      </c>
      <c r="Y611" s="129">
        <v>3000</v>
      </c>
    </row>
    <row r="612" spans="1:49" s="451" customFormat="1" ht="12.75">
      <c r="A612" s="407"/>
      <c r="B612" s="286"/>
      <c r="C612" s="286"/>
      <c r="D612" s="286"/>
      <c r="E612" s="286"/>
      <c r="F612" s="286"/>
      <c r="G612" s="286"/>
      <c r="H612" s="286"/>
      <c r="I612" s="286"/>
      <c r="J612" s="286"/>
      <c r="K612" s="475"/>
      <c r="L612" s="475" t="s">
        <v>122</v>
      </c>
      <c r="M612" s="475"/>
      <c r="N612" s="538">
        <f aca="true" t="shared" si="207" ref="N612:Y612">N608</f>
        <v>2000</v>
      </c>
      <c r="O612" s="538">
        <f t="shared" si="207"/>
        <v>0</v>
      </c>
      <c r="P612" s="538">
        <f t="shared" si="207"/>
        <v>0</v>
      </c>
      <c r="Q612" s="538">
        <f t="shared" si="207"/>
        <v>3000</v>
      </c>
      <c r="R612" s="402">
        <f t="shared" si="207"/>
        <v>0</v>
      </c>
      <c r="S612" s="538">
        <f t="shared" si="207"/>
        <v>0</v>
      </c>
      <c r="T612" s="604">
        <f t="shared" si="207"/>
        <v>3000</v>
      </c>
      <c r="U612" s="538">
        <f t="shared" si="207"/>
        <v>-3000</v>
      </c>
      <c r="V612" s="403">
        <f>V608</f>
        <v>0</v>
      </c>
      <c r="W612" s="561">
        <f>W608</f>
        <v>0</v>
      </c>
      <c r="X612" s="538">
        <f t="shared" si="207"/>
        <v>3000</v>
      </c>
      <c r="Y612" s="538">
        <f t="shared" si="207"/>
        <v>3000</v>
      </c>
      <c r="Z612" s="254"/>
      <c r="AA612" s="254"/>
      <c r="AB612" s="254"/>
      <c r="AC612" s="254"/>
      <c r="AD612" s="254"/>
      <c r="AE612" s="254"/>
      <c r="AF612" s="254"/>
      <c r="AG612" s="254"/>
      <c r="AH612" s="254"/>
      <c r="AI612" s="254"/>
      <c r="AJ612" s="254"/>
      <c r="AK612" s="254"/>
      <c r="AL612" s="254"/>
      <c r="AM612" s="254"/>
      <c r="AN612" s="254"/>
      <c r="AO612" s="254"/>
      <c r="AP612" s="254"/>
      <c r="AQ612" s="254"/>
      <c r="AR612" s="254"/>
      <c r="AS612" s="254"/>
      <c r="AT612" s="254"/>
      <c r="AU612" s="254"/>
      <c r="AV612" s="254"/>
      <c r="AW612" s="254"/>
    </row>
    <row r="613" spans="1:25" ht="12.75">
      <c r="A613" s="408"/>
      <c r="B613" s="121"/>
      <c r="C613" s="121"/>
      <c r="D613" s="121"/>
      <c r="E613" s="121"/>
      <c r="F613" s="121"/>
      <c r="G613" s="121"/>
      <c r="H613" s="121"/>
      <c r="I613" s="121"/>
      <c r="J613" s="121"/>
      <c r="K613" s="42"/>
      <c r="L613" s="42"/>
      <c r="M613" s="42"/>
      <c r="N613" s="46"/>
      <c r="O613" s="46"/>
      <c r="P613" s="46"/>
      <c r="Q613" s="46"/>
      <c r="R613" s="133"/>
      <c r="S613" s="46"/>
      <c r="T613" s="610"/>
      <c r="U613" s="46"/>
      <c r="V613" s="349"/>
      <c r="W613" s="644"/>
      <c r="X613" s="46"/>
      <c r="Y613" s="46"/>
    </row>
    <row r="614" spans="1:49" s="66" customFormat="1" ht="12.75">
      <c r="A614" s="299"/>
      <c r="B614" s="299"/>
      <c r="C614" s="299"/>
      <c r="D614" s="299"/>
      <c r="E614" s="299"/>
      <c r="F614" s="299"/>
      <c r="G614" s="299"/>
      <c r="H614" s="299"/>
      <c r="I614" s="299"/>
      <c r="J614" s="299"/>
      <c r="K614" s="440" t="s">
        <v>341</v>
      </c>
      <c r="L614" s="440" t="s">
        <v>344</v>
      </c>
      <c r="M614" s="440"/>
      <c r="N614" s="47"/>
      <c r="O614" s="47"/>
      <c r="P614" s="47"/>
      <c r="Q614" s="47"/>
      <c r="R614" s="148"/>
      <c r="S614" s="47"/>
      <c r="T614" s="613"/>
      <c r="U614" s="47"/>
      <c r="V614" s="340"/>
      <c r="W614" s="556"/>
      <c r="X614" s="47"/>
      <c r="Y614" s="47"/>
      <c r="Z614" s="254"/>
      <c r="AA614" s="254"/>
      <c r="AB614" s="254"/>
      <c r="AC614" s="254"/>
      <c r="AD614" s="254"/>
      <c r="AE614" s="254"/>
      <c r="AF614" s="254"/>
      <c r="AG614" s="254"/>
      <c r="AH614" s="254"/>
      <c r="AI614" s="254"/>
      <c r="AJ614" s="254"/>
      <c r="AK614" s="254"/>
      <c r="AL614" s="254"/>
      <c r="AM614" s="254"/>
      <c r="AN614" s="254"/>
      <c r="AO614" s="254"/>
      <c r="AP614" s="254"/>
      <c r="AQ614" s="254"/>
      <c r="AR614" s="254"/>
      <c r="AS614" s="254"/>
      <c r="AT614" s="254"/>
      <c r="AU614" s="254"/>
      <c r="AV614" s="254"/>
      <c r="AW614" s="254"/>
    </row>
    <row r="615" spans="1:49" s="66" customFormat="1" ht="12.75">
      <c r="A615" s="286" t="s">
        <v>345</v>
      </c>
      <c r="B615" s="286"/>
      <c r="C615" s="286"/>
      <c r="D615" s="286"/>
      <c r="E615" s="286"/>
      <c r="F615" s="286"/>
      <c r="G615" s="286"/>
      <c r="H615" s="286"/>
      <c r="I615" s="286"/>
      <c r="J615" s="286"/>
      <c r="K615" s="391" t="s">
        <v>25</v>
      </c>
      <c r="L615" s="389" t="s">
        <v>68</v>
      </c>
      <c r="M615" s="391"/>
      <c r="N615" s="523"/>
      <c r="O615" s="523"/>
      <c r="P615" s="523"/>
      <c r="Q615" s="523"/>
      <c r="R615" s="399"/>
      <c r="S615" s="523"/>
      <c r="T615" s="585"/>
      <c r="U615" s="523"/>
      <c r="V615" s="392"/>
      <c r="W615" s="559"/>
      <c r="X615" s="523"/>
      <c r="Y615" s="523"/>
      <c r="Z615" s="254"/>
      <c r="AA615" s="254"/>
      <c r="AB615" s="254"/>
      <c r="AC615" s="254"/>
      <c r="AD615" s="254"/>
      <c r="AE615" s="254"/>
      <c r="AF615" s="254"/>
      <c r="AG615" s="254"/>
      <c r="AH615" s="254"/>
      <c r="AI615" s="254"/>
      <c r="AJ615" s="254"/>
      <c r="AK615" s="254"/>
      <c r="AL615" s="254"/>
      <c r="AM615" s="254"/>
      <c r="AN615" s="254"/>
      <c r="AO615" s="254"/>
      <c r="AP615" s="254"/>
      <c r="AQ615" s="254"/>
      <c r="AR615" s="254"/>
      <c r="AS615" s="254"/>
      <c r="AT615" s="254"/>
      <c r="AU615" s="254"/>
      <c r="AV615" s="254"/>
      <c r="AW615" s="254"/>
    </row>
    <row r="616" spans="1:25" s="164" customFormat="1" ht="12.75">
      <c r="A616" s="175" t="s">
        <v>347</v>
      </c>
      <c r="B616" s="121">
        <v>1</v>
      </c>
      <c r="C616" s="121"/>
      <c r="D616" s="121"/>
      <c r="E616" s="121"/>
      <c r="F616" s="121"/>
      <c r="G616" s="121"/>
      <c r="H616" s="121"/>
      <c r="I616" s="121"/>
      <c r="J616" s="121">
        <v>1070</v>
      </c>
      <c r="K616" s="126">
        <v>3</v>
      </c>
      <c r="L616" s="126" t="s">
        <v>0</v>
      </c>
      <c r="M616" s="126"/>
      <c r="N616" s="135">
        <f aca="true" t="shared" si="208" ref="N616:Y617">N617</f>
        <v>60000</v>
      </c>
      <c r="O616" s="135">
        <f t="shared" si="208"/>
        <v>86000</v>
      </c>
      <c r="P616" s="135">
        <f t="shared" si="208"/>
        <v>70000</v>
      </c>
      <c r="Q616" s="135">
        <f t="shared" si="208"/>
        <v>90000</v>
      </c>
      <c r="R616" s="127">
        <f t="shared" si="208"/>
        <v>0</v>
      </c>
      <c r="S616" s="135">
        <f t="shared" si="208"/>
        <v>10000</v>
      </c>
      <c r="T616" s="575">
        <f t="shared" si="208"/>
        <v>100000</v>
      </c>
      <c r="U616" s="129">
        <f>W616-T616</f>
        <v>5000</v>
      </c>
      <c r="V616" s="329">
        <f>V617</f>
        <v>71850</v>
      </c>
      <c r="W616" s="633">
        <f>W617</f>
        <v>105000</v>
      </c>
      <c r="X616" s="135">
        <f t="shared" si="208"/>
        <v>90000</v>
      </c>
      <c r="Y616" s="135">
        <f t="shared" si="208"/>
        <v>90000</v>
      </c>
    </row>
    <row r="617" spans="1:25" s="164" customFormat="1" ht="12.75">
      <c r="A617" s="175" t="s">
        <v>347</v>
      </c>
      <c r="B617" s="121">
        <v>1</v>
      </c>
      <c r="C617" s="121"/>
      <c r="D617" s="121"/>
      <c r="E617" s="121"/>
      <c r="F617" s="121"/>
      <c r="G617" s="121"/>
      <c r="H617" s="121"/>
      <c r="I617" s="121"/>
      <c r="J617" s="121">
        <v>1070</v>
      </c>
      <c r="K617" s="205">
        <v>37</v>
      </c>
      <c r="L617" s="205" t="s">
        <v>31</v>
      </c>
      <c r="M617" s="205"/>
      <c r="N617" s="135">
        <f t="shared" si="208"/>
        <v>60000</v>
      </c>
      <c r="O617" s="135">
        <f t="shared" si="208"/>
        <v>86000</v>
      </c>
      <c r="P617" s="135">
        <f t="shared" si="208"/>
        <v>70000</v>
      </c>
      <c r="Q617" s="135">
        <f t="shared" si="208"/>
        <v>90000</v>
      </c>
      <c r="R617" s="127">
        <f t="shared" si="208"/>
        <v>0</v>
      </c>
      <c r="S617" s="135">
        <f t="shared" si="208"/>
        <v>10000</v>
      </c>
      <c r="T617" s="575">
        <f t="shared" si="208"/>
        <v>100000</v>
      </c>
      <c r="U617" s="129">
        <f>W617-T617</f>
        <v>5000</v>
      </c>
      <c r="V617" s="329">
        <f>V618</f>
        <v>71850</v>
      </c>
      <c r="W617" s="633">
        <f>W618</f>
        <v>105000</v>
      </c>
      <c r="X617" s="135">
        <f t="shared" si="208"/>
        <v>90000</v>
      </c>
      <c r="Y617" s="135">
        <f t="shared" si="208"/>
        <v>90000</v>
      </c>
    </row>
    <row r="618" spans="1:25" s="164" customFormat="1" ht="12.75">
      <c r="A618" s="175" t="s">
        <v>347</v>
      </c>
      <c r="B618" s="121">
        <v>1</v>
      </c>
      <c r="C618" s="121"/>
      <c r="D618" s="121"/>
      <c r="E618" s="121"/>
      <c r="F618" s="121"/>
      <c r="G618" s="121"/>
      <c r="H618" s="121"/>
      <c r="I618" s="121"/>
      <c r="J618" s="121">
        <v>1070</v>
      </c>
      <c r="K618" s="172">
        <v>372</v>
      </c>
      <c r="L618" s="172" t="s">
        <v>35</v>
      </c>
      <c r="M618" s="172"/>
      <c r="N618" s="135">
        <f aca="true" t="shared" si="209" ref="N618:Y618">N619+N620</f>
        <v>60000</v>
      </c>
      <c r="O618" s="135">
        <f>O619+O620</f>
        <v>86000</v>
      </c>
      <c r="P618" s="135">
        <f>P619+P620</f>
        <v>70000</v>
      </c>
      <c r="Q618" s="135">
        <f t="shared" si="209"/>
        <v>90000</v>
      </c>
      <c r="R618" s="127">
        <f t="shared" si="209"/>
        <v>0</v>
      </c>
      <c r="S618" s="135">
        <f t="shared" si="209"/>
        <v>10000</v>
      </c>
      <c r="T618" s="575">
        <f t="shared" si="209"/>
        <v>100000</v>
      </c>
      <c r="U618" s="129">
        <f>W618-T618</f>
        <v>5000</v>
      </c>
      <c r="V618" s="329">
        <f>V619+V620</f>
        <v>71850</v>
      </c>
      <c r="W618" s="633">
        <f>W619+W620</f>
        <v>105000</v>
      </c>
      <c r="X618" s="135">
        <f t="shared" si="209"/>
        <v>90000</v>
      </c>
      <c r="Y618" s="135">
        <f t="shared" si="209"/>
        <v>90000</v>
      </c>
    </row>
    <row r="619" spans="1:25" s="164" customFormat="1" ht="12.75">
      <c r="A619" s="175" t="s">
        <v>347</v>
      </c>
      <c r="B619" s="121">
        <v>1</v>
      </c>
      <c r="C619" s="121"/>
      <c r="D619" s="121"/>
      <c r="E619" s="121"/>
      <c r="F619" s="121"/>
      <c r="G619" s="121"/>
      <c r="H619" s="121"/>
      <c r="I619" s="121"/>
      <c r="J619" s="121">
        <v>1070</v>
      </c>
      <c r="K619" s="197">
        <v>3721</v>
      </c>
      <c r="L619" s="197" t="s">
        <v>369</v>
      </c>
      <c r="M619" s="197"/>
      <c r="N619" s="129">
        <v>40000</v>
      </c>
      <c r="O619" s="129">
        <v>72000</v>
      </c>
      <c r="P619" s="129">
        <v>61000</v>
      </c>
      <c r="Q619" s="129">
        <v>75000</v>
      </c>
      <c r="R619" s="130">
        <v>0</v>
      </c>
      <c r="S619" s="129">
        <v>10000</v>
      </c>
      <c r="T619" s="590">
        <v>85000</v>
      </c>
      <c r="U619" s="129">
        <f>W619-T619</f>
        <v>0</v>
      </c>
      <c r="V619" s="339">
        <v>51850</v>
      </c>
      <c r="W619" s="649">
        <v>85000</v>
      </c>
      <c r="X619" s="129">
        <v>75000</v>
      </c>
      <c r="Y619" s="129">
        <v>75000</v>
      </c>
    </row>
    <row r="620" spans="1:25" s="164" customFormat="1" ht="13.5" thickBot="1">
      <c r="A620" s="175" t="s">
        <v>347</v>
      </c>
      <c r="B620" s="121">
        <v>1</v>
      </c>
      <c r="C620" s="121"/>
      <c r="D620" s="121"/>
      <c r="E620" s="121"/>
      <c r="F620" s="121"/>
      <c r="G620" s="121"/>
      <c r="H620" s="121"/>
      <c r="I620" s="121"/>
      <c r="J620" s="121">
        <v>1070</v>
      </c>
      <c r="K620" s="197">
        <v>3721</v>
      </c>
      <c r="L620" s="197" t="s">
        <v>494</v>
      </c>
      <c r="M620" s="197"/>
      <c r="N620" s="129">
        <v>20000</v>
      </c>
      <c r="O620" s="129">
        <v>14000</v>
      </c>
      <c r="P620" s="129">
        <v>9000</v>
      </c>
      <c r="Q620" s="129">
        <v>15000</v>
      </c>
      <c r="R620" s="130">
        <v>0</v>
      </c>
      <c r="S620" s="129">
        <v>0</v>
      </c>
      <c r="T620" s="590">
        <v>15000</v>
      </c>
      <c r="U620" s="129">
        <f>W620-T620</f>
        <v>5000</v>
      </c>
      <c r="V620" s="339">
        <v>20000</v>
      </c>
      <c r="W620" s="649">
        <v>20000</v>
      </c>
      <c r="X620" s="129">
        <v>15000</v>
      </c>
      <c r="Y620" s="129">
        <v>15000</v>
      </c>
    </row>
    <row r="621" spans="1:49" s="451" customFormat="1" ht="12.75">
      <c r="A621" s="407"/>
      <c r="B621" s="286"/>
      <c r="C621" s="286"/>
      <c r="D621" s="286"/>
      <c r="E621" s="286"/>
      <c r="F621" s="286"/>
      <c r="G621" s="286"/>
      <c r="H621" s="286"/>
      <c r="I621" s="286"/>
      <c r="J621" s="286"/>
      <c r="K621" s="475"/>
      <c r="L621" s="475" t="s">
        <v>122</v>
      </c>
      <c r="M621" s="475"/>
      <c r="N621" s="538">
        <f aca="true" t="shared" si="210" ref="N621:Y621">N616</f>
        <v>60000</v>
      </c>
      <c r="O621" s="538">
        <f t="shared" si="210"/>
        <v>86000</v>
      </c>
      <c r="P621" s="538">
        <f t="shared" si="210"/>
        <v>70000</v>
      </c>
      <c r="Q621" s="538">
        <f t="shared" si="210"/>
        <v>90000</v>
      </c>
      <c r="R621" s="402">
        <f t="shared" si="210"/>
        <v>0</v>
      </c>
      <c r="S621" s="538">
        <f t="shared" si="210"/>
        <v>10000</v>
      </c>
      <c r="T621" s="604">
        <f t="shared" si="210"/>
        <v>100000</v>
      </c>
      <c r="U621" s="538">
        <f t="shared" si="210"/>
        <v>5000</v>
      </c>
      <c r="V621" s="403">
        <f>V616</f>
        <v>71850</v>
      </c>
      <c r="W621" s="561">
        <f>W616</f>
        <v>105000</v>
      </c>
      <c r="X621" s="538">
        <f t="shared" si="210"/>
        <v>90000</v>
      </c>
      <c r="Y621" s="538">
        <f t="shared" si="210"/>
        <v>90000</v>
      </c>
      <c r="Z621" s="254"/>
      <c r="AA621" s="254"/>
      <c r="AB621" s="254"/>
      <c r="AC621" s="254"/>
      <c r="AD621" s="254"/>
      <c r="AE621" s="254"/>
      <c r="AF621" s="254"/>
      <c r="AG621" s="254"/>
      <c r="AH621" s="254"/>
      <c r="AI621" s="254"/>
      <c r="AJ621" s="254"/>
      <c r="AK621" s="254"/>
      <c r="AL621" s="254"/>
      <c r="AM621" s="254"/>
      <c r="AN621" s="254"/>
      <c r="AO621" s="254"/>
      <c r="AP621" s="254"/>
      <c r="AQ621" s="254"/>
      <c r="AR621" s="254"/>
      <c r="AS621" s="254"/>
      <c r="AT621" s="254"/>
      <c r="AU621" s="254"/>
      <c r="AV621" s="254"/>
      <c r="AW621" s="254"/>
    </row>
    <row r="622" spans="1:25" ht="12.75">
      <c r="A622" s="408"/>
      <c r="B622" s="121"/>
      <c r="C622" s="121"/>
      <c r="D622" s="121"/>
      <c r="E622" s="121"/>
      <c r="F622" s="121"/>
      <c r="G622" s="121"/>
      <c r="H622" s="121"/>
      <c r="I622" s="121"/>
      <c r="J622" s="121"/>
      <c r="K622" s="42"/>
      <c r="L622" s="42"/>
      <c r="M622" s="42"/>
      <c r="N622" s="46"/>
      <c r="O622" s="46"/>
      <c r="P622" s="46"/>
      <c r="Q622" s="46"/>
      <c r="R622" s="133"/>
      <c r="S622" s="46"/>
      <c r="T622" s="610"/>
      <c r="U622" s="46"/>
      <c r="V622" s="349"/>
      <c r="W622" s="644"/>
      <c r="X622" s="46"/>
      <c r="Y622" s="46"/>
    </row>
    <row r="623" spans="1:49" s="66" customFormat="1" ht="12.75">
      <c r="A623" s="286" t="s">
        <v>348</v>
      </c>
      <c r="B623" s="286"/>
      <c r="C623" s="286"/>
      <c r="D623" s="286"/>
      <c r="E623" s="286"/>
      <c r="F623" s="286"/>
      <c r="G623" s="286"/>
      <c r="H623" s="286"/>
      <c r="I623" s="286"/>
      <c r="J623" s="495" t="s">
        <v>132</v>
      </c>
      <c r="K623" s="391" t="s">
        <v>25</v>
      </c>
      <c r="L623" s="389" t="s">
        <v>534</v>
      </c>
      <c r="M623" s="391"/>
      <c r="N623" s="523"/>
      <c r="O623" s="523"/>
      <c r="P623" s="523"/>
      <c r="Q623" s="523"/>
      <c r="R623" s="399"/>
      <c r="S623" s="523"/>
      <c r="T623" s="585"/>
      <c r="U623" s="523"/>
      <c r="V623" s="392"/>
      <c r="W623" s="559"/>
      <c r="X623" s="523"/>
      <c r="Y623" s="523"/>
      <c r="Z623" s="254"/>
      <c r="AA623" s="254"/>
      <c r="AB623" s="254"/>
      <c r="AC623" s="254"/>
      <c r="AD623" s="254"/>
      <c r="AE623" s="254"/>
      <c r="AF623" s="254"/>
      <c r="AG623" s="254"/>
      <c r="AH623" s="254"/>
      <c r="AI623" s="254"/>
      <c r="AJ623" s="254"/>
      <c r="AK623" s="254"/>
      <c r="AL623" s="254"/>
      <c r="AM623" s="254"/>
      <c r="AN623" s="254"/>
      <c r="AO623" s="254"/>
      <c r="AP623" s="254"/>
      <c r="AQ623" s="254"/>
      <c r="AR623" s="254"/>
      <c r="AS623" s="254"/>
      <c r="AT623" s="254"/>
      <c r="AU623" s="254"/>
      <c r="AV623" s="254"/>
      <c r="AW623" s="254"/>
    </row>
    <row r="624" spans="1:25" s="164" customFormat="1" ht="12.75">
      <c r="A624" s="175" t="s">
        <v>348</v>
      </c>
      <c r="B624" s="121">
        <v>1</v>
      </c>
      <c r="C624" s="121"/>
      <c r="D624" s="121"/>
      <c r="E624" s="121"/>
      <c r="F624" s="121"/>
      <c r="G624" s="121"/>
      <c r="H624" s="121"/>
      <c r="I624" s="121"/>
      <c r="J624" s="198" t="s">
        <v>132</v>
      </c>
      <c r="K624" s="126">
        <v>3</v>
      </c>
      <c r="L624" s="126" t="s">
        <v>0</v>
      </c>
      <c r="M624" s="126"/>
      <c r="N624" s="135">
        <f aca="true" t="shared" si="211" ref="N624:Y626">N625</f>
        <v>500000</v>
      </c>
      <c r="O624" s="135">
        <f t="shared" si="211"/>
        <v>430000</v>
      </c>
      <c r="P624" s="135">
        <f t="shared" si="211"/>
        <v>451250</v>
      </c>
      <c r="Q624" s="135">
        <f t="shared" si="211"/>
        <v>500000</v>
      </c>
      <c r="R624" s="127">
        <f t="shared" si="211"/>
        <v>0</v>
      </c>
      <c r="S624" s="135">
        <f t="shared" si="211"/>
        <v>0</v>
      </c>
      <c r="T624" s="575">
        <f t="shared" si="211"/>
        <v>500000</v>
      </c>
      <c r="U624" s="129">
        <f>W624-T624</f>
        <v>-100000</v>
      </c>
      <c r="V624" s="329">
        <f aca="true" t="shared" si="212" ref="V624:W626">V625</f>
        <v>210190</v>
      </c>
      <c r="W624" s="633">
        <f t="shared" si="212"/>
        <v>400000</v>
      </c>
      <c r="X624" s="135">
        <f t="shared" si="211"/>
        <v>500000</v>
      </c>
      <c r="Y624" s="135">
        <f t="shared" si="211"/>
        <v>500000</v>
      </c>
    </row>
    <row r="625" spans="1:25" s="164" customFormat="1" ht="12.75">
      <c r="A625" s="175" t="s">
        <v>348</v>
      </c>
      <c r="B625" s="121">
        <v>1</v>
      </c>
      <c r="C625" s="121"/>
      <c r="D625" s="121"/>
      <c r="E625" s="121"/>
      <c r="F625" s="121"/>
      <c r="G625" s="121"/>
      <c r="H625" s="121"/>
      <c r="I625" s="121"/>
      <c r="J625" s="198" t="s">
        <v>132</v>
      </c>
      <c r="K625" s="205">
        <v>37</v>
      </c>
      <c r="L625" s="205" t="s">
        <v>31</v>
      </c>
      <c r="M625" s="205"/>
      <c r="N625" s="135">
        <f t="shared" si="211"/>
        <v>500000</v>
      </c>
      <c r="O625" s="135">
        <f t="shared" si="211"/>
        <v>430000</v>
      </c>
      <c r="P625" s="135">
        <f t="shared" si="211"/>
        <v>451250</v>
      </c>
      <c r="Q625" s="135">
        <f>Q626</f>
        <v>500000</v>
      </c>
      <c r="R625" s="127">
        <f t="shared" si="211"/>
        <v>0</v>
      </c>
      <c r="S625" s="135">
        <f t="shared" si="211"/>
        <v>0</v>
      </c>
      <c r="T625" s="575">
        <f>T626</f>
        <v>500000</v>
      </c>
      <c r="U625" s="129">
        <f>W625-T625</f>
        <v>-100000</v>
      </c>
      <c r="V625" s="329">
        <f t="shared" si="212"/>
        <v>210190</v>
      </c>
      <c r="W625" s="633">
        <f t="shared" si="212"/>
        <v>400000</v>
      </c>
      <c r="X625" s="135">
        <f>X626</f>
        <v>500000</v>
      </c>
      <c r="Y625" s="135">
        <f>Y626</f>
        <v>500000</v>
      </c>
    </row>
    <row r="626" spans="1:25" s="164" customFormat="1" ht="12.75">
      <c r="A626" s="175" t="s">
        <v>348</v>
      </c>
      <c r="B626" s="121">
        <v>1</v>
      </c>
      <c r="C626" s="121"/>
      <c r="D626" s="121"/>
      <c r="E626" s="121"/>
      <c r="F626" s="121"/>
      <c r="G626" s="121"/>
      <c r="H626" s="121"/>
      <c r="I626" s="121"/>
      <c r="J626" s="198" t="s">
        <v>132</v>
      </c>
      <c r="K626" s="177">
        <v>372</v>
      </c>
      <c r="L626" s="177" t="s">
        <v>35</v>
      </c>
      <c r="M626" s="177"/>
      <c r="N626" s="135">
        <f t="shared" si="211"/>
        <v>500000</v>
      </c>
      <c r="O626" s="135">
        <f t="shared" si="211"/>
        <v>430000</v>
      </c>
      <c r="P626" s="135">
        <f t="shared" si="211"/>
        <v>451250</v>
      </c>
      <c r="Q626" s="135">
        <f t="shared" si="211"/>
        <v>500000</v>
      </c>
      <c r="R626" s="127">
        <f t="shared" si="211"/>
        <v>0</v>
      </c>
      <c r="S626" s="135">
        <f t="shared" si="211"/>
        <v>0</v>
      </c>
      <c r="T626" s="575">
        <f t="shared" si="211"/>
        <v>500000</v>
      </c>
      <c r="U626" s="129">
        <f>W626-T626</f>
        <v>-100000</v>
      </c>
      <c r="V626" s="329">
        <f t="shared" si="212"/>
        <v>210190</v>
      </c>
      <c r="W626" s="633">
        <f t="shared" si="212"/>
        <v>400000</v>
      </c>
      <c r="X626" s="135">
        <f t="shared" si="211"/>
        <v>500000</v>
      </c>
      <c r="Y626" s="135">
        <f t="shared" si="211"/>
        <v>500000</v>
      </c>
    </row>
    <row r="627" spans="1:25" s="164" customFormat="1" ht="13.5" thickBot="1">
      <c r="A627" s="175" t="s">
        <v>348</v>
      </c>
      <c r="B627" s="121">
        <v>1</v>
      </c>
      <c r="C627" s="121"/>
      <c r="D627" s="121"/>
      <c r="E627" s="121"/>
      <c r="F627" s="121"/>
      <c r="G627" s="121"/>
      <c r="H627" s="121"/>
      <c r="I627" s="121"/>
      <c r="J627" s="198" t="s">
        <v>132</v>
      </c>
      <c r="K627" s="197">
        <v>3721</v>
      </c>
      <c r="L627" s="772" t="s">
        <v>369</v>
      </c>
      <c r="M627" s="773"/>
      <c r="N627" s="129">
        <v>500000</v>
      </c>
      <c r="O627" s="129">
        <v>430000</v>
      </c>
      <c r="P627" s="129">
        <v>451250</v>
      </c>
      <c r="Q627" s="129">
        <v>500000</v>
      </c>
      <c r="R627" s="130">
        <v>0</v>
      </c>
      <c r="S627" s="129">
        <v>0</v>
      </c>
      <c r="T627" s="590">
        <v>500000</v>
      </c>
      <c r="U627" s="129">
        <f>W627-T627</f>
        <v>-100000</v>
      </c>
      <c r="V627" s="339">
        <v>210190</v>
      </c>
      <c r="W627" s="649">
        <v>400000</v>
      </c>
      <c r="X627" s="129">
        <v>500000</v>
      </c>
      <c r="Y627" s="129">
        <v>500000</v>
      </c>
    </row>
    <row r="628" spans="1:49" s="451" customFormat="1" ht="12.75">
      <c r="A628" s="407"/>
      <c r="B628" s="286"/>
      <c r="C628" s="286"/>
      <c r="D628" s="286"/>
      <c r="E628" s="286"/>
      <c r="F628" s="286"/>
      <c r="G628" s="286"/>
      <c r="H628" s="286"/>
      <c r="I628" s="286"/>
      <c r="J628" s="286"/>
      <c r="K628" s="475"/>
      <c r="L628" s="475" t="s">
        <v>122</v>
      </c>
      <c r="M628" s="475"/>
      <c r="N628" s="538">
        <f aca="true" t="shared" si="213" ref="N628:Y628">N624</f>
        <v>500000</v>
      </c>
      <c r="O628" s="538">
        <f t="shared" si="213"/>
        <v>430000</v>
      </c>
      <c r="P628" s="538">
        <f t="shared" si="213"/>
        <v>451250</v>
      </c>
      <c r="Q628" s="538">
        <f t="shared" si="213"/>
        <v>500000</v>
      </c>
      <c r="R628" s="402">
        <f t="shared" si="213"/>
        <v>0</v>
      </c>
      <c r="S628" s="538">
        <f t="shared" si="213"/>
        <v>0</v>
      </c>
      <c r="T628" s="604">
        <f t="shared" si="213"/>
        <v>500000</v>
      </c>
      <c r="U628" s="538">
        <f t="shared" si="213"/>
        <v>-100000</v>
      </c>
      <c r="V628" s="403">
        <f>V624</f>
        <v>210190</v>
      </c>
      <c r="W628" s="561">
        <f>W624</f>
        <v>400000</v>
      </c>
      <c r="X628" s="538">
        <f t="shared" si="213"/>
        <v>500000</v>
      </c>
      <c r="Y628" s="538">
        <f t="shared" si="213"/>
        <v>500000</v>
      </c>
      <c r="Z628" s="254"/>
      <c r="AA628" s="254"/>
      <c r="AB628" s="254"/>
      <c r="AC628" s="254"/>
      <c r="AD628" s="254"/>
      <c r="AE628" s="254"/>
      <c r="AF628" s="254"/>
      <c r="AG628" s="254"/>
      <c r="AH628" s="254"/>
      <c r="AI628" s="254"/>
      <c r="AJ628" s="254"/>
      <c r="AK628" s="254"/>
      <c r="AL628" s="254"/>
      <c r="AM628" s="254"/>
      <c r="AN628" s="254"/>
      <c r="AO628" s="254"/>
      <c r="AP628" s="254"/>
      <c r="AQ628" s="254"/>
      <c r="AR628" s="254"/>
      <c r="AS628" s="254"/>
      <c r="AT628" s="254"/>
      <c r="AU628" s="254"/>
      <c r="AV628" s="254"/>
      <c r="AW628" s="254"/>
    </row>
    <row r="629" spans="1:25" ht="12.75">
      <c r="A629" s="408"/>
      <c r="B629" s="121"/>
      <c r="C629" s="121"/>
      <c r="D629" s="121"/>
      <c r="E629" s="121"/>
      <c r="F629" s="121"/>
      <c r="G629" s="121"/>
      <c r="H629" s="121"/>
      <c r="I629" s="121"/>
      <c r="J629" s="121"/>
      <c r="K629" s="19"/>
      <c r="L629" s="19"/>
      <c r="M629" s="19"/>
      <c r="N629" s="27"/>
      <c r="O629" s="27"/>
      <c r="P629" s="27"/>
      <c r="Q629" s="27"/>
      <c r="R629" s="146"/>
      <c r="S629" s="27"/>
      <c r="T629" s="580"/>
      <c r="U629" s="27"/>
      <c r="V629" s="333"/>
      <c r="W629" s="644"/>
      <c r="X629" s="27"/>
      <c r="Y629" s="27"/>
    </row>
    <row r="630" spans="1:49" s="243" customFormat="1" ht="36" customHeight="1">
      <c r="A630" s="444" t="s">
        <v>349</v>
      </c>
      <c r="B630" s="444"/>
      <c r="C630" s="444"/>
      <c r="D630" s="444"/>
      <c r="E630" s="444"/>
      <c r="F630" s="444"/>
      <c r="G630" s="444"/>
      <c r="H630" s="444"/>
      <c r="I630" s="444"/>
      <c r="J630" s="444">
        <v>1070</v>
      </c>
      <c r="K630" s="471" t="s">
        <v>25</v>
      </c>
      <c r="L630" s="751" t="s">
        <v>615</v>
      </c>
      <c r="M630" s="752"/>
      <c r="N630" s="523"/>
      <c r="O630" s="523"/>
      <c r="P630" s="523"/>
      <c r="Q630" s="523"/>
      <c r="R630" s="447"/>
      <c r="S630" s="523"/>
      <c r="T630" s="585"/>
      <c r="U630" s="523"/>
      <c r="V630" s="448"/>
      <c r="W630" s="559"/>
      <c r="X630" s="523"/>
      <c r="Y630" s="523"/>
      <c r="Z630" s="264"/>
      <c r="AA630" s="264"/>
      <c r="AB630" s="264"/>
      <c r="AC630" s="264"/>
      <c r="AD630" s="264"/>
      <c r="AE630" s="264"/>
      <c r="AF630" s="264"/>
      <c r="AG630" s="264"/>
      <c r="AH630" s="264"/>
      <c r="AI630" s="264"/>
      <c r="AJ630" s="264"/>
      <c r="AK630" s="264"/>
      <c r="AL630" s="264"/>
      <c r="AM630" s="264"/>
      <c r="AN630" s="264"/>
      <c r="AO630" s="264"/>
      <c r="AP630" s="264"/>
      <c r="AQ630" s="264"/>
      <c r="AR630" s="264"/>
      <c r="AS630" s="264"/>
      <c r="AT630" s="264"/>
      <c r="AU630" s="264"/>
      <c r="AV630" s="264"/>
      <c r="AW630" s="264"/>
    </row>
    <row r="631" spans="1:25" s="164" customFormat="1" ht="12.75">
      <c r="A631" s="175" t="s">
        <v>349</v>
      </c>
      <c r="B631" s="121"/>
      <c r="C631" s="121"/>
      <c r="D631" s="121"/>
      <c r="E631" s="121"/>
      <c r="F631" s="121">
        <v>5</v>
      </c>
      <c r="G631" s="121"/>
      <c r="H631" s="121"/>
      <c r="I631" s="121"/>
      <c r="J631" s="121">
        <v>1070</v>
      </c>
      <c r="K631" s="126">
        <v>3</v>
      </c>
      <c r="L631" s="126" t="s">
        <v>0</v>
      </c>
      <c r="M631" s="126"/>
      <c r="N631" s="135">
        <f aca="true" t="shared" si="214" ref="N631:Y631">N632+N638+N649</f>
        <v>93000</v>
      </c>
      <c r="O631" s="135">
        <v>0</v>
      </c>
      <c r="P631" s="135">
        <v>0</v>
      </c>
      <c r="Q631" s="135">
        <f t="shared" si="214"/>
        <v>0</v>
      </c>
      <c r="R631" s="127">
        <f t="shared" si="214"/>
        <v>585019</v>
      </c>
      <c r="S631" s="135">
        <f t="shared" si="214"/>
        <v>566800</v>
      </c>
      <c r="T631" s="575">
        <f t="shared" si="214"/>
        <v>566800</v>
      </c>
      <c r="U631" s="129">
        <f aca="true" t="shared" si="215" ref="U631:U651">W631-T631</f>
        <v>-566800</v>
      </c>
      <c r="V631" s="329">
        <f>V631:V657=V632+V638+V649</f>
        <v>0</v>
      </c>
      <c r="W631" s="633">
        <f>W632+W638+W649</f>
        <v>0</v>
      </c>
      <c r="X631" s="135">
        <f t="shared" si="214"/>
        <v>666800</v>
      </c>
      <c r="Y631" s="135">
        <f t="shared" si="214"/>
        <v>327886</v>
      </c>
    </row>
    <row r="632" spans="1:25" s="164" customFormat="1" ht="12.75">
      <c r="A632" s="175" t="s">
        <v>349</v>
      </c>
      <c r="B632" s="121"/>
      <c r="C632" s="121"/>
      <c r="D632" s="121"/>
      <c r="E632" s="121"/>
      <c r="F632" s="121">
        <v>5</v>
      </c>
      <c r="G632" s="121"/>
      <c r="H632" s="121"/>
      <c r="I632" s="121"/>
      <c r="J632" s="121">
        <v>1070</v>
      </c>
      <c r="K632" s="205">
        <v>31</v>
      </c>
      <c r="L632" s="205" t="s">
        <v>2</v>
      </c>
      <c r="M632" s="205"/>
      <c r="N632" s="135">
        <f aca="true" t="shared" si="216" ref="N632:Y632">N633+N635</f>
        <v>88500</v>
      </c>
      <c r="O632" s="135">
        <v>0</v>
      </c>
      <c r="P632" s="135">
        <v>0</v>
      </c>
      <c r="Q632" s="135">
        <f t="shared" si="216"/>
        <v>0</v>
      </c>
      <c r="R632" s="127">
        <f t="shared" si="216"/>
        <v>487160</v>
      </c>
      <c r="S632" s="135">
        <f t="shared" si="216"/>
        <v>400000</v>
      </c>
      <c r="T632" s="575">
        <f t="shared" si="216"/>
        <v>400000</v>
      </c>
      <c r="U632" s="129">
        <f t="shared" si="215"/>
        <v>-400000</v>
      </c>
      <c r="V632" s="329">
        <f>V633+V635</f>
        <v>0</v>
      </c>
      <c r="W632" s="633">
        <f>W633</f>
        <v>0</v>
      </c>
      <c r="X632" s="135">
        <f t="shared" si="216"/>
        <v>600000</v>
      </c>
      <c r="Y632" s="135">
        <f t="shared" si="216"/>
        <v>267909</v>
      </c>
    </row>
    <row r="633" spans="1:25" s="164" customFormat="1" ht="12.75">
      <c r="A633" s="175" t="s">
        <v>349</v>
      </c>
      <c r="B633" s="121"/>
      <c r="C633" s="121"/>
      <c r="D633" s="121"/>
      <c r="E633" s="121"/>
      <c r="F633" s="121">
        <v>5</v>
      </c>
      <c r="G633" s="121"/>
      <c r="H633" s="121"/>
      <c r="I633" s="121"/>
      <c r="J633" s="121">
        <v>1070</v>
      </c>
      <c r="K633" s="172">
        <v>311</v>
      </c>
      <c r="L633" s="202" t="s">
        <v>373</v>
      </c>
      <c r="M633" s="203"/>
      <c r="N633" s="135">
        <f aca="true" t="shared" si="217" ref="N633:Y633">N634</f>
        <v>75000</v>
      </c>
      <c r="O633" s="135">
        <v>0</v>
      </c>
      <c r="P633" s="135">
        <v>0</v>
      </c>
      <c r="Q633" s="135">
        <f t="shared" si="217"/>
        <v>0</v>
      </c>
      <c r="R633" s="127">
        <f t="shared" si="217"/>
        <v>487160</v>
      </c>
      <c r="S633" s="135">
        <f t="shared" si="217"/>
        <v>400000</v>
      </c>
      <c r="T633" s="575">
        <f t="shared" si="217"/>
        <v>400000</v>
      </c>
      <c r="U633" s="129">
        <f t="shared" si="215"/>
        <v>-400000</v>
      </c>
      <c r="V633" s="329">
        <f>V634</f>
        <v>0</v>
      </c>
      <c r="W633" s="633">
        <f>W634</f>
        <v>0</v>
      </c>
      <c r="X633" s="135">
        <f t="shared" si="217"/>
        <v>600000</v>
      </c>
      <c r="Y633" s="135">
        <f t="shared" si="217"/>
        <v>267909</v>
      </c>
    </row>
    <row r="634" spans="1:25" s="164" customFormat="1" ht="12.75">
      <c r="A634" s="175" t="s">
        <v>349</v>
      </c>
      <c r="B634" s="121"/>
      <c r="C634" s="121"/>
      <c r="D634" s="121"/>
      <c r="E634" s="121"/>
      <c r="F634" s="121">
        <v>5</v>
      </c>
      <c r="G634" s="121"/>
      <c r="H634" s="121"/>
      <c r="I634" s="121"/>
      <c r="J634" s="121">
        <v>1070</v>
      </c>
      <c r="K634" s="205">
        <v>3111</v>
      </c>
      <c r="L634" s="186" t="s">
        <v>77</v>
      </c>
      <c r="M634" s="187"/>
      <c r="N634" s="135">
        <v>75000</v>
      </c>
      <c r="O634" s="135">
        <v>0</v>
      </c>
      <c r="P634" s="135">
        <v>0</v>
      </c>
      <c r="Q634" s="135">
        <v>0</v>
      </c>
      <c r="R634" s="127">
        <v>487160</v>
      </c>
      <c r="S634" s="135">
        <v>400000</v>
      </c>
      <c r="T634" s="575">
        <v>400000</v>
      </c>
      <c r="U634" s="129">
        <f t="shared" si="215"/>
        <v>-400000</v>
      </c>
      <c r="V634" s="329">
        <v>0</v>
      </c>
      <c r="W634" s="633">
        <v>0</v>
      </c>
      <c r="X634" s="135">
        <v>600000</v>
      </c>
      <c r="Y634" s="135">
        <v>267909</v>
      </c>
    </row>
    <row r="635" spans="1:25" s="164" customFormat="1" ht="12.75">
      <c r="A635" s="175" t="s">
        <v>349</v>
      </c>
      <c r="B635" s="121"/>
      <c r="C635" s="121"/>
      <c r="D635" s="121"/>
      <c r="E635" s="121"/>
      <c r="F635" s="121"/>
      <c r="G635" s="121"/>
      <c r="H635" s="121"/>
      <c r="I635" s="121"/>
      <c r="J635" s="121">
        <v>1070</v>
      </c>
      <c r="K635" s="172">
        <v>313</v>
      </c>
      <c r="L635" s="202" t="s">
        <v>4</v>
      </c>
      <c r="M635" s="203"/>
      <c r="N635" s="135">
        <f aca="true" t="shared" si="218" ref="N635:Y635">N636+N637</f>
        <v>13500</v>
      </c>
      <c r="O635" s="135">
        <v>0</v>
      </c>
      <c r="P635" s="135">
        <v>0</v>
      </c>
      <c r="Q635" s="135">
        <f t="shared" si="218"/>
        <v>0</v>
      </c>
      <c r="R635" s="127">
        <f t="shared" si="218"/>
        <v>0</v>
      </c>
      <c r="S635" s="135">
        <f t="shared" si="218"/>
        <v>0</v>
      </c>
      <c r="T635" s="575">
        <v>0</v>
      </c>
      <c r="U635" s="129">
        <f t="shared" si="215"/>
        <v>0</v>
      </c>
      <c r="V635" s="329">
        <v>0</v>
      </c>
      <c r="W635" s="633">
        <f>W636+W637</f>
        <v>0</v>
      </c>
      <c r="X635" s="135">
        <f t="shared" si="218"/>
        <v>0</v>
      </c>
      <c r="Y635" s="135">
        <f t="shared" si="218"/>
        <v>0</v>
      </c>
    </row>
    <row r="636" spans="1:25" s="164" customFormat="1" ht="12.75">
      <c r="A636" s="175" t="s">
        <v>349</v>
      </c>
      <c r="B636" s="121"/>
      <c r="C636" s="121"/>
      <c r="D636" s="121"/>
      <c r="E636" s="121"/>
      <c r="F636" s="121"/>
      <c r="G636" s="121"/>
      <c r="H636" s="121"/>
      <c r="I636" s="121"/>
      <c r="J636" s="121">
        <v>1070</v>
      </c>
      <c r="K636" s="205">
        <v>3132</v>
      </c>
      <c r="L636" s="186" t="s">
        <v>289</v>
      </c>
      <c r="M636" s="187"/>
      <c r="N636" s="135">
        <v>12000</v>
      </c>
      <c r="O636" s="135">
        <v>0</v>
      </c>
      <c r="P636" s="135">
        <v>0</v>
      </c>
      <c r="Q636" s="135">
        <v>0</v>
      </c>
      <c r="R636" s="127">
        <v>0</v>
      </c>
      <c r="S636" s="135">
        <v>0</v>
      </c>
      <c r="T636" s="575"/>
      <c r="U636" s="129">
        <f t="shared" si="215"/>
        <v>0</v>
      </c>
      <c r="V636" s="329">
        <v>0</v>
      </c>
      <c r="W636" s="633">
        <v>0</v>
      </c>
      <c r="X636" s="135">
        <v>0</v>
      </c>
      <c r="Y636" s="135">
        <v>0</v>
      </c>
    </row>
    <row r="637" spans="1:25" s="164" customFormat="1" ht="12.75">
      <c r="A637" s="175" t="s">
        <v>349</v>
      </c>
      <c r="B637" s="121"/>
      <c r="C637" s="121"/>
      <c r="D637" s="121"/>
      <c r="E637" s="121"/>
      <c r="F637" s="121"/>
      <c r="G637" s="121"/>
      <c r="H637" s="121"/>
      <c r="I637" s="121"/>
      <c r="J637" s="121">
        <v>1070</v>
      </c>
      <c r="K637" s="205">
        <v>3133</v>
      </c>
      <c r="L637" s="237" t="s">
        <v>374</v>
      </c>
      <c r="M637" s="187"/>
      <c r="N637" s="135">
        <v>1500</v>
      </c>
      <c r="O637" s="135">
        <v>0</v>
      </c>
      <c r="P637" s="135">
        <v>0</v>
      </c>
      <c r="Q637" s="135">
        <v>0</v>
      </c>
      <c r="R637" s="127">
        <v>0</v>
      </c>
      <c r="S637" s="135">
        <v>0</v>
      </c>
      <c r="T637" s="575">
        <v>0</v>
      </c>
      <c r="U637" s="129">
        <f t="shared" si="215"/>
        <v>0</v>
      </c>
      <c r="V637" s="329">
        <v>0</v>
      </c>
      <c r="W637" s="633">
        <v>0</v>
      </c>
      <c r="X637" s="135">
        <v>0</v>
      </c>
      <c r="Y637" s="135">
        <v>0</v>
      </c>
    </row>
    <row r="638" spans="1:25" s="164" customFormat="1" ht="12.75">
      <c r="A638" s="175" t="s">
        <v>349</v>
      </c>
      <c r="B638" s="121"/>
      <c r="C638" s="121"/>
      <c r="D638" s="121"/>
      <c r="E638" s="121"/>
      <c r="F638" s="121"/>
      <c r="G638" s="121"/>
      <c r="H638" s="121"/>
      <c r="I638" s="121"/>
      <c r="J638" s="121">
        <v>1070</v>
      </c>
      <c r="K638" s="205">
        <v>32</v>
      </c>
      <c r="L638" s="186" t="s">
        <v>5</v>
      </c>
      <c r="M638" s="187"/>
      <c r="N638" s="135">
        <f aca="true" t="shared" si="219" ref="N638:Y638">N639+N641+N645</f>
        <v>4500</v>
      </c>
      <c r="O638" s="135">
        <v>0</v>
      </c>
      <c r="P638" s="135">
        <v>0</v>
      </c>
      <c r="Q638" s="135">
        <f t="shared" si="219"/>
        <v>0</v>
      </c>
      <c r="R638" s="127">
        <f t="shared" si="219"/>
        <v>16800</v>
      </c>
      <c r="S638" s="135">
        <f t="shared" si="219"/>
        <v>16800</v>
      </c>
      <c r="T638" s="575">
        <f t="shared" si="219"/>
        <v>16800</v>
      </c>
      <c r="U638" s="129">
        <f t="shared" si="215"/>
        <v>-16800</v>
      </c>
      <c r="V638" s="329">
        <f>V639+V641+V645</f>
        <v>0</v>
      </c>
      <c r="W638" s="633">
        <f>W639</f>
        <v>0</v>
      </c>
      <c r="X638" s="135">
        <f t="shared" si="219"/>
        <v>16800</v>
      </c>
      <c r="Y638" s="135">
        <f t="shared" si="219"/>
        <v>16800</v>
      </c>
    </row>
    <row r="639" spans="1:25" s="164" customFormat="1" ht="12.75">
      <c r="A639" s="175" t="s">
        <v>349</v>
      </c>
      <c r="B639" s="121">
        <v>1</v>
      </c>
      <c r="C639" s="121"/>
      <c r="D639" s="121"/>
      <c r="E639" s="121"/>
      <c r="F639" s="121"/>
      <c r="G639" s="121"/>
      <c r="H639" s="121"/>
      <c r="I639" s="121"/>
      <c r="J639" s="121">
        <v>1070</v>
      </c>
      <c r="K639" s="172">
        <v>321</v>
      </c>
      <c r="L639" s="202" t="s">
        <v>6</v>
      </c>
      <c r="M639" s="203"/>
      <c r="N639" s="135">
        <f aca="true" t="shared" si="220" ref="N639:Y639">N640</f>
        <v>0</v>
      </c>
      <c r="O639" s="135">
        <v>0</v>
      </c>
      <c r="P639" s="135">
        <v>0</v>
      </c>
      <c r="Q639" s="135">
        <f t="shared" si="220"/>
        <v>0</v>
      </c>
      <c r="R639" s="127">
        <f t="shared" si="220"/>
        <v>16800</v>
      </c>
      <c r="S639" s="135">
        <f t="shared" si="220"/>
        <v>16800</v>
      </c>
      <c r="T639" s="575">
        <f t="shared" si="220"/>
        <v>16800</v>
      </c>
      <c r="U639" s="129">
        <f t="shared" si="215"/>
        <v>-16800</v>
      </c>
      <c r="V639" s="329">
        <f>V640</f>
        <v>0</v>
      </c>
      <c r="W639" s="633">
        <f>W640</f>
        <v>0</v>
      </c>
      <c r="X639" s="135">
        <f t="shared" si="220"/>
        <v>16800</v>
      </c>
      <c r="Y639" s="135">
        <f t="shared" si="220"/>
        <v>16800</v>
      </c>
    </row>
    <row r="640" spans="1:25" s="164" customFormat="1" ht="12.75">
      <c r="A640" s="175" t="s">
        <v>349</v>
      </c>
      <c r="B640" s="121">
        <v>1</v>
      </c>
      <c r="C640" s="121"/>
      <c r="D640" s="121"/>
      <c r="E640" s="121"/>
      <c r="F640" s="121"/>
      <c r="G640" s="121"/>
      <c r="H640" s="121"/>
      <c r="I640" s="121"/>
      <c r="J640" s="121">
        <v>1070</v>
      </c>
      <c r="K640" s="205">
        <v>3212</v>
      </c>
      <c r="L640" s="186" t="s">
        <v>79</v>
      </c>
      <c r="M640" s="187"/>
      <c r="N640" s="135">
        <v>0</v>
      </c>
      <c r="O640" s="135">
        <v>0</v>
      </c>
      <c r="P640" s="135">
        <v>0</v>
      </c>
      <c r="Q640" s="135">
        <v>0</v>
      </c>
      <c r="R640" s="127">
        <v>16800</v>
      </c>
      <c r="S640" s="135">
        <v>16800</v>
      </c>
      <c r="T640" s="575">
        <v>16800</v>
      </c>
      <c r="U640" s="129">
        <f t="shared" si="215"/>
        <v>-16800</v>
      </c>
      <c r="V640" s="329">
        <v>0</v>
      </c>
      <c r="W640" s="633">
        <v>0</v>
      </c>
      <c r="X640" s="135">
        <v>16800</v>
      </c>
      <c r="Y640" s="135">
        <v>16800</v>
      </c>
    </row>
    <row r="641" spans="1:25" s="164" customFormat="1" ht="12.75">
      <c r="A641" s="175" t="s">
        <v>349</v>
      </c>
      <c r="B641" s="121"/>
      <c r="C641" s="121"/>
      <c r="D641" s="121"/>
      <c r="E641" s="121"/>
      <c r="F641" s="121">
        <v>5</v>
      </c>
      <c r="G641" s="121"/>
      <c r="H641" s="121"/>
      <c r="I641" s="121"/>
      <c r="J641" s="121">
        <v>1070</v>
      </c>
      <c r="K641" s="172">
        <v>322</v>
      </c>
      <c r="L641" s="202" t="s">
        <v>26</v>
      </c>
      <c r="M641" s="203"/>
      <c r="N641" s="135">
        <f aca="true" t="shared" si="221" ref="N641:Y641">N642+N643+N644</f>
        <v>4500</v>
      </c>
      <c r="O641" s="135">
        <v>0</v>
      </c>
      <c r="P641" s="135">
        <v>0</v>
      </c>
      <c r="Q641" s="135">
        <f t="shared" si="221"/>
        <v>0</v>
      </c>
      <c r="R641" s="127">
        <f t="shared" si="221"/>
        <v>0</v>
      </c>
      <c r="S641" s="135">
        <f t="shared" si="221"/>
        <v>0</v>
      </c>
      <c r="T641" s="575">
        <f t="shared" si="221"/>
        <v>0</v>
      </c>
      <c r="U641" s="129">
        <f t="shared" si="215"/>
        <v>0</v>
      </c>
      <c r="V641" s="329">
        <f>V642+V643+V644</f>
        <v>0</v>
      </c>
      <c r="W641" s="633">
        <f>W642+W643</f>
        <v>0</v>
      </c>
      <c r="X641" s="135">
        <f t="shared" si="221"/>
        <v>0</v>
      </c>
      <c r="Y641" s="135">
        <f t="shared" si="221"/>
        <v>0</v>
      </c>
    </row>
    <row r="642" spans="1:25" s="164" customFormat="1" ht="12.75">
      <c r="A642" s="175" t="s">
        <v>349</v>
      </c>
      <c r="B642" s="121"/>
      <c r="C642" s="121"/>
      <c r="D642" s="121"/>
      <c r="E642" s="121"/>
      <c r="F642" s="121">
        <v>5</v>
      </c>
      <c r="G642" s="121"/>
      <c r="H642" s="121"/>
      <c r="I642" s="121"/>
      <c r="J642" s="121">
        <v>1070</v>
      </c>
      <c r="K642" s="205">
        <v>3221</v>
      </c>
      <c r="L642" s="186" t="s">
        <v>81</v>
      </c>
      <c r="M642" s="187"/>
      <c r="N642" s="135">
        <v>3000</v>
      </c>
      <c r="O642" s="135">
        <v>0</v>
      </c>
      <c r="P642" s="135">
        <v>0</v>
      </c>
      <c r="Q642" s="135">
        <v>0</v>
      </c>
      <c r="R642" s="127">
        <v>0</v>
      </c>
      <c r="S642" s="135">
        <v>0</v>
      </c>
      <c r="T642" s="575">
        <v>0</v>
      </c>
      <c r="U642" s="129">
        <f t="shared" si="215"/>
        <v>0</v>
      </c>
      <c r="V642" s="329">
        <v>0</v>
      </c>
      <c r="W642" s="633">
        <v>0</v>
      </c>
      <c r="X642" s="135">
        <v>0</v>
      </c>
      <c r="Y642" s="135">
        <v>0</v>
      </c>
    </row>
    <row r="643" spans="1:25" s="164" customFormat="1" ht="12.75">
      <c r="A643" s="175" t="s">
        <v>349</v>
      </c>
      <c r="B643" s="121"/>
      <c r="C643" s="121"/>
      <c r="D643" s="121"/>
      <c r="E643" s="121"/>
      <c r="F643" s="121">
        <v>5</v>
      </c>
      <c r="G643" s="121"/>
      <c r="H643" s="121"/>
      <c r="I643" s="121"/>
      <c r="J643" s="121">
        <v>1070</v>
      </c>
      <c r="K643" s="205">
        <v>3223</v>
      </c>
      <c r="L643" s="186" t="s">
        <v>82</v>
      </c>
      <c r="M643" s="187"/>
      <c r="N643" s="135">
        <v>1500</v>
      </c>
      <c r="O643" s="135">
        <v>0</v>
      </c>
      <c r="P643" s="135">
        <v>0</v>
      </c>
      <c r="Q643" s="135">
        <v>0</v>
      </c>
      <c r="R643" s="127">
        <v>0</v>
      </c>
      <c r="S643" s="135">
        <v>0</v>
      </c>
      <c r="T643" s="575">
        <v>0</v>
      </c>
      <c r="U643" s="129">
        <f t="shared" si="215"/>
        <v>0</v>
      </c>
      <c r="V643" s="329">
        <v>0</v>
      </c>
      <c r="W643" s="633">
        <v>0</v>
      </c>
      <c r="X643" s="135">
        <v>0</v>
      </c>
      <c r="Y643" s="135">
        <v>0</v>
      </c>
    </row>
    <row r="644" spans="1:25" s="164" customFormat="1" ht="12.75" hidden="1">
      <c r="A644" s="175" t="s">
        <v>349</v>
      </c>
      <c r="B644" s="121"/>
      <c r="C644" s="121"/>
      <c r="D644" s="121"/>
      <c r="E644" s="121"/>
      <c r="F644" s="121">
        <v>5</v>
      </c>
      <c r="G644" s="121"/>
      <c r="H644" s="121"/>
      <c r="I644" s="121"/>
      <c r="J644" s="121">
        <v>1070</v>
      </c>
      <c r="K644" s="205">
        <v>3225</v>
      </c>
      <c r="L644" s="186" t="s">
        <v>83</v>
      </c>
      <c r="M644" s="187"/>
      <c r="N644" s="135">
        <v>0</v>
      </c>
      <c r="O644" s="135"/>
      <c r="P644" s="135"/>
      <c r="Q644" s="135">
        <v>0</v>
      </c>
      <c r="R644" s="127"/>
      <c r="S644" s="135"/>
      <c r="T644" s="575"/>
      <c r="U644" s="129">
        <f t="shared" si="215"/>
        <v>0</v>
      </c>
      <c r="V644" s="329"/>
      <c r="W644" s="633"/>
      <c r="X644" s="135">
        <v>0</v>
      </c>
      <c r="Y644" s="135">
        <v>0</v>
      </c>
    </row>
    <row r="645" spans="1:25" s="164" customFormat="1" ht="12.75">
      <c r="A645" s="175" t="s">
        <v>349</v>
      </c>
      <c r="B645" s="121"/>
      <c r="C645" s="121"/>
      <c r="D645" s="121"/>
      <c r="E645" s="121"/>
      <c r="F645" s="121">
        <v>5</v>
      </c>
      <c r="G645" s="121"/>
      <c r="H645" s="121"/>
      <c r="I645" s="121"/>
      <c r="J645" s="121">
        <v>1070</v>
      </c>
      <c r="K645" s="172">
        <v>323</v>
      </c>
      <c r="L645" s="202" t="s">
        <v>7</v>
      </c>
      <c r="M645" s="203"/>
      <c r="N645" s="135">
        <f aca="true" t="shared" si="222" ref="N645:Y645">N646+N647+N648</f>
        <v>0</v>
      </c>
      <c r="O645" s="135">
        <v>0</v>
      </c>
      <c r="P645" s="135">
        <v>0</v>
      </c>
      <c r="Q645" s="135">
        <f t="shared" si="222"/>
        <v>0</v>
      </c>
      <c r="R645" s="127">
        <f t="shared" si="222"/>
        <v>0</v>
      </c>
      <c r="S645" s="135">
        <f t="shared" si="222"/>
        <v>0</v>
      </c>
      <c r="T645" s="575">
        <f t="shared" si="222"/>
        <v>0</v>
      </c>
      <c r="U645" s="129">
        <f t="shared" si="215"/>
        <v>0</v>
      </c>
      <c r="V645" s="329">
        <f>V646+V647+V648</f>
        <v>0</v>
      </c>
      <c r="W645" s="633">
        <f>W648</f>
        <v>0</v>
      </c>
      <c r="X645" s="135">
        <f t="shared" si="222"/>
        <v>0</v>
      </c>
      <c r="Y645" s="135">
        <f t="shared" si="222"/>
        <v>0</v>
      </c>
    </row>
    <row r="646" spans="1:25" s="164" customFormat="1" ht="12.75" hidden="1">
      <c r="A646" s="175" t="s">
        <v>566</v>
      </c>
      <c r="B646" s="121"/>
      <c r="C646" s="121"/>
      <c r="D646" s="121"/>
      <c r="E646" s="121"/>
      <c r="F646" s="121">
        <v>5</v>
      </c>
      <c r="G646" s="121"/>
      <c r="H646" s="121"/>
      <c r="I646" s="121"/>
      <c r="J646" s="121">
        <v>1070</v>
      </c>
      <c r="K646" s="205">
        <v>3233</v>
      </c>
      <c r="L646" s="186" t="s">
        <v>74</v>
      </c>
      <c r="M646" s="187"/>
      <c r="N646" s="135">
        <v>0</v>
      </c>
      <c r="O646" s="135"/>
      <c r="P646" s="135"/>
      <c r="Q646" s="135">
        <v>0</v>
      </c>
      <c r="R646" s="127"/>
      <c r="S646" s="135"/>
      <c r="T646" s="575"/>
      <c r="U646" s="129">
        <f t="shared" si="215"/>
        <v>0</v>
      </c>
      <c r="V646" s="329"/>
      <c r="W646" s="633"/>
      <c r="X646" s="135">
        <v>0</v>
      </c>
      <c r="Y646" s="135">
        <v>0</v>
      </c>
    </row>
    <row r="647" spans="1:25" s="164" customFormat="1" ht="12.75" hidden="1">
      <c r="A647" s="175" t="s">
        <v>567</v>
      </c>
      <c r="B647" s="121"/>
      <c r="C647" s="121"/>
      <c r="D647" s="121"/>
      <c r="E647" s="121"/>
      <c r="F647" s="121">
        <v>5</v>
      </c>
      <c r="G647" s="121"/>
      <c r="H647" s="121"/>
      <c r="I647" s="121"/>
      <c r="J647" s="121">
        <v>1070</v>
      </c>
      <c r="K647" s="205">
        <v>3236</v>
      </c>
      <c r="L647" s="186" t="s">
        <v>109</v>
      </c>
      <c r="M647" s="187"/>
      <c r="N647" s="135">
        <v>0</v>
      </c>
      <c r="O647" s="135"/>
      <c r="P647" s="135"/>
      <c r="Q647" s="135">
        <v>0</v>
      </c>
      <c r="R647" s="127"/>
      <c r="S647" s="135"/>
      <c r="T647" s="575"/>
      <c r="U647" s="129">
        <f t="shared" si="215"/>
        <v>0</v>
      </c>
      <c r="V647" s="329"/>
      <c r="W647" s="633"/>
      <c r="X647" s="135">
        <v>0</v>
      </c>
      <c r="Y647" s="135">
        <v>0</v>
      </c>
    </row>
    <row r="648" spans="1:25" s="164" customFormat="1" ht="12.75">
      <c r="A648" s="121" t="s">
        <v>349</v>
      </c>
      <c r="B648" s="121"/>
      <c r="C648" s="121"/>
      <c r="D648" s="121"/>
      <c r="E648" s="121"/>
      <c r="F648" s="121">
        <v>5</v>
      </c>
      <c r="G648" s="121"/>
      <c r="H648" s="121"/>
      <c r="I648" s="121"/>
      <c r="J648" s="121">
        <v>1070</v>
      </c>
      <c r="K648" s="131">
        <v>3237</v>
      </c>
      <c r="L648" s="186" t="s">
        <v>513</v>
      </c>
      <c r="M648" s="176"/>
      <c r="N648" s="129">
        <v>0</v>
      </c>
      <c r="O648" s="129">
        <v>0</v>
      </c>
      <c r="P648" s="129">
        <v>0</v>
      </c>
      <c r="Q648" s="129">
        <v>0</v>
      </c>
      <c r="R648" s="130">
        <v>0</v>
      </c>
      <c r="S648" s="129">
        <v>0</v>
      </c>
      <c r="T648" s="590">
        <v>0</v>
      </c>
      <c r="U648" s="129">
        <f t="shared" si="215"/>
        <v>0</v>
      </c>
      <c r="V648" s="339">
        <v>0</v>
      </c>
      <c r="W648" s="649">
        <v>0</v>
      </c>
      <c r="X648" s="129">
        <v>0</v>
      </c>
      <c r="Y648" s="129">
        <v>0</v>
      </c>
    </row>
    <row r="649" spans="1:25" s="164" customFormat="1" ht="12.75">
      <c r="A649" s="175" t="s">
        <v>349</v>
      </c>
      <c r="B649" s="121"/>
      <c r="C649" s="121"/>
      <c r="D649" s="121"/>
      <c r="E649" s="121"/>
      <c r="F649" s="121">
        <v>5</v>
      </c>
      <c r="G649" s="121"/>
      <c r="H649" s="121"/>
      <c r="I649" s="121"/>
      <c r="J649" s="121">
        <v>1070</v>
      </c>
      <c r="K649" s="131">
        <v>38</v>
      </c>
      <c r="L649" s="178" t="s">
        <v>105</v>
      </c>
      <c r="M649" s="176"/>
      <c r="N649" s="129">
        <f aca="true" t="shared" si="223" ref="N649:Y649">N650</f>
        <v>0</v>
      </c>
      <c r="O649" s="129">
        <v>0</v>
      </c>
      <c r="P649" s="129">
        <v>0</v>
      </c>
      <c r="Q649" s="129">
        <f t="shared" si="223"/>
        <v>0</v>
      </c>
      <c r="R649" s="130">
        <f t="shared" si="223"/>
        <v>81059</v>
      </c>
      <c r="S649" s="129">
        <f t="shared" si="223"/>
        <v>150000</v>
      </c>
      <c r="T649" s="590">
        <f t="shared" si="223"/>
        <v>150000</v>
      </c>
      <c r="U649" s="129">
        <f t="shared" si="215"/>
        <v>-150000</v>
      </c>
      <c r="V649" s="339">
        <f>V650</f>
        <v>0</v>
      </c>
      <c r="W649" s="649">
        <f>W650</f>
        <v>0</v>
      </c>
      <c r="X649" s="129">
        <f t="shared" si="223"/>
        <v>50000</v>
      </c>
      <c r="Y649" s="129">
        <f t="shared" si="223"/>
        <v>43177</v>
      </c>
    </row>
    <row r="650" spans="1:25" s="164" customFormat="1" ht="12.75">
      <c r="A650" s="175" t="s">
        <v>349</v>
      </c>
      <c r="B650" s="121"/>
      <c r="C650" s="121"/>
      <c r="D650" s="121"/>
      <c r="E650" s="121"/>
      <c r="F650" s="121">
        <v>5</v>
      </c>
      <c r="G650" s="121"/>
      <c r="H650" s="121"/>
      <c r="I650" s="121"/>
      <c r="J650" s="121">
        <v>1070</v>
      </c>
      <c r="K650" s="210">
        <v>381</v>
      </c>
      <c r="L650" s="202" t="s">
        <v>336</v>
      </c>
      <c r="M650" s="238"/>
      <c r="N650" s="129">
        <f aca="true" t="shared" si="224" ref="N650:Y650">N651+N652</f>
        <v>0</v>
      </c>
      <c r="O650" s="129">
        <v>0</v>
      </c>
      <c r="P650" s="129">
        <v>0</v>
      </c>
      <c r="Q650" s="129">
        <f t="shared" si="224"/>
        <v>0</v>
      </c>
      <c r="R650" s="130">
        <f t="shared" si="224"/>
        <v>81059</v>
      </c>
      <c r="S650" s="129">
        <f t="shared" si="224"/>
        <v>150000</v>
      </c>
      <c r="T650" s="590">
        <f t="shared" si="224"/>
        <v>150000</v>
      </c>
      <c r="U650" s="129">
        <f t="shared" si="215"/>
        <v>-150000</v>
      </c>
      <c r="V650" s="339">
        <f>V651+V652</f>
        <v>0</v>
      </c>
      <c r="W650" s="649">
        <f>W651+W652</f>
        <v>0</v>
      </c>
      <c r="X650" s="129">
        <f t="shared" si="224"/>
        <v>50000</v>
      </c>
      <c r="Y650" s="129">
        <f t="shared" si="224"/>
        <v>43177</v>
      </c>
    </row>
    <row r="651" spans="1:25" s="164" customFormat="1" ht="14.25" customHeight="1">
      <c r="A651" s="175" t="s">
        <v>349</v>
      </c>
      <c r="B651" s="121"/>
      <c r="C651" s="121"/>
      <c r="D651" s="121"/>
      <c r="E651" s="121"/>
      <c r="F651" s="121">
        <v>5</v>
      </c>
      <c r="G651" s="121"/>
      <c r="H651" s="121"/>
      <c r="I651" s="121"/>
      <c r="J651" s="121">
        <v>1070</v>
      </c>
      <c r="K651" s="131">
        <v>3811</v>
      </c>
      <c r="L651" s="178" t="s">
        <v>370</v>
      </c>
      <c r="M651" s="176"/>
      <c r="N651" s="129">
        <v>0</v>
      </c>
      <c r="O651" s="129">
        <v>0</v>
      </c>
      <c r="P651" s="129">
        <v>0</v>
      </c>
      <c r="Q651" s="129">
        <v>0</v>
      </c>
      <c r="R651" s="130">
        <v>0</v>
      </c>
      <c r="S651" s="129"/>
      <c r="T651" s="590"/>
      <c r="U651" s="129">
        <f t="shared" si="215"/>
        <v>0</v>
      </c>
      <c r="V651" s="339">
        <v>0</v>
      </c>
      <c r="W651" s="649">
        <v>0</v>
      </c>
      <c r="X651" s="129">
        <v>0</v>
      </c>
      <c r="Y651" s="129">
        <v>0</v>
      </c>
    </row>
    <row r="652" spans="1:25" s="164" customFormat="1" ht="13.5" thickBot="1">
      <c r="A652" s="175" t="s">
        <v>349</v>
      </c>
      <c r="B652" s="121"/>
      <c r="C652" s="121"/>
      <c r="D652" s="121"/>
      <c r="E652" s="121"/>
      <c r="F652" s="121">
        <v>5</v>
      </c>
      <c r="G652" s="121"/>
      <c r="H652" s="121"/>
      <c r="I652" s="121"/>
      <c r="J652" s="121">
        <v>1070</v>
      </c>
      <c r="K652" s="131">
        <v>3811</v>
      </c>
      <c r="L652" s="178" t="s">
        <v>371</v>
      </c>
      <c r="M652" s="176"/>
      <c r="N652" s="129">
        <v>0</v>
      </c>
      <c r="O652" s="129">
        <v>0</v>
      </c>
      <c r="P652" s="129">
        <v>0</v>
      </c>
      <c r="Q652" s="129">
        <v>0</v>
      </c>
      <c r="R652" s="130">
        <v>81059</v>
      </c>
      <c r="S652" s="129">
        <v>150000</v>
      </c>
      <c r="T652" s="590">
        <v>150000</v>
      </c>
      <c r="U652" s="129">
        <f>W652-T652</f>
        <v>-150000</v>
      </c>
      <c r="V652" s="339">
        <v>0</v>
      </c>
      <c r="W652" s="649">
        <v>0</v>
      </c>
      <c r="X652" s="129">
        <v>50000</v>
      </c>
      <c r="Y652" s="129">
        <v>43177</v>
      </c>
    </row>
    <row r="653" spans="1:25" ht="13.5" hidden="1" thickBot="1">
      <c r="A653" s="175" t="s">
        <v>349</v>
      </c>
      <c r="B653" s="121"/>
      <c r="C653" s="121"/>
      <c r="D653" s="121">
        <v>3</v>
      </c>
      <c r="E653" s="121"/>
      <c r="F653" s="121">
        <v>5</v>
      </c>
      <c r="G653" s="121"/>
      <c r="H653" s="121"/>
      <c r="I653" s="121"/>
      <c r="J653" s="121">
        <v>1012</v>
      </c>
      <c r="K653" s="50">
        <v>4</v>
      </c>
      <c r="L653" s="35" t="s">
        <v>1</v>
      </c>
      <c r="M653" s="51"/>
      <c r="N653" s="548">
        <f aca="true" t="shared" si="225" ref="N653:Q655">N654</f>
        <v>0</v>
      </c>
      <c r="O653" s="548"/>
      <c r="P653" s="548"/>
      <c r="Q653" s="48">
        <f t="shared" si="225"/>
        <v>0</v>
      </c>
      <c r="R653" s="138"/>
      <c r="S653" s="48"/>
      <c r="T653" s="619"/>
      <c r="U653" s="625"/>
      <c r="V653" s="359"/>
      <c r="W653" s="643"/>
      <c r="X653" s="48">
        <f aca="true" t="shared" si="226" ref="X653:Y655">X654</f>
        <v>0</v>
      </c>
      <c r="Y653" s="48">
        <f t="shared" si="226"/>
        <v>0</v>
      </c>
    </row>
    <row r="654" spans="1:25" ht="13.5" hidden="1" thickBot="1">
      <c r="A654" s="175" t="s">
        <v>349</v>
      </c>
      <c r="B654" s="121"/>
      <c r="C654" s="121"/>
      <c r="D654" s="121">
        <v>3</v>
      </c>
      <c r="E654" s="121"/>
      <c r="F654" s="121">
        <v>5</v>
      </c>
      <c r="G654" s="121"/>
      <c r="H654" s="121"/>
      <c r="I654" s="121"/>
      <c r="J654" s="121">
        <v>1012</v>
      </c>
      <c r="K654" s="50">
        <v>42</v>
      </c>
      <c r="L654" s="35" t="s">
        <v>28</v>
      </c>
      <c r="M654" s="51"/>
      <c r="N654" s="548">
        <f t="shared" si="225"/>
        <v>0</v>
      </c>
      <c r="O654" s="548"/>
      <c r="P654" s="548"/>
      <c r="Q654" s="48">
        <f t="shared" si="225"/>
        <v>0</v>
      </c>
      <c r="R654" s="138"/>
      <c r="S654" s="48"/>
      <c r="T654" s="619"/>
      <c r="U654" s="625"/>
      <c r="V654" s="359"/>
      <c r="W654" s="643"/>
      <c r="X654" s="48">
        <f t="shared" si="226"/>
        <v>0</v>
      </c>
      <c r="Y654" s="48">
        <f t="shared" si="226"/>
        <v>0</v>
      </c>
    </row>
    <row r="655" spans="1:25" ht="13.5" hidden="1" thickBot="1">
      <c r="A655" s="175" t="s">
        <v>349</v>
      </c>
      <c r="B655" s="121"/>
      <c r="C655" s="121"/>
      <c r="D655" s="121">
        <v>3</v>
      </c>
      <c r="E655" s="121"/>
      <c r="F655" s="121">
        <v>5</v>
      </c>
      <c r="G655" s="121"/>
      <c r="H655" s="121"/>
      <c r="I655" s="121"/>
      <c r="J655" s="121">
        <v>1012</v>
      </c>
      <c r="K655" s="118">
        <v>423</v>
      </c>
      <c r="L655" s="117" t="s">
        <v>15</v>
      </c>
      <c r="M655" s="119"/>
      <c r="N655" s="548">
        <f t="shared" si="225"/>
        <v>0</v>
      </c>
      <c r="O655" s="548"/>
      <c r="P655" s="548"/>
      <c r="Q655" s="48">
        <f t="shared" si="225"/>
        <v>0</v>
      </c>
      <c r="R655" s="138"/>
      <c r="S655" s="48"/>
      <c r="T655" s="619"/>
      <c r="U655" s="625"/>
      <c r="V655" s="359"/>
      <c r="W655" s="643"/>
      <c r="X655" s="48">
        <f t="shared" si="226"/>
        <v>0</v>
      </c>
      <c r="Y655" s="48">
        <f t="shared" si="226"/>
        <v>0</v>
      </c>
    </row>
    <row r="656" spans="1:25" ht="13.5" hidden="1" thickBot="1">
      <c r="A656" s="175" t="s">
        <v>349</v>
      </c>
      <c r="B656" s="121"/>
      <c r="C656" s="121"/>
      <c r="D656" s="121">
        <v>3</v>
      </c>
      <c r="E656" s="121"/>
      <c r="F656" s="121">
        <v>5</v>
      </c>
      <c r="G656" s="121"/>
      <c r="H656" s="121"/>
      <c r="I656" s="121"/>
      <c r="J656" s="121">
        <v>1012</v>
      </c>
      <c r="K656" s="50">
        <v>4231</v>
      </c>
      <c r="L656" s="56" t="s">
        <v>372</v>
      </c>
      <c r="M656" s="51"/>
      <c r="N656" s="548">
        <v>0</v>
      </c>
      <c r="O656" s="548"/>
      <c r="P656" s="548"/>
      <c r="Q656" s="48">
        <v>0</v>
      </c>
      <c r="R656" s="138"/>
      <c r="S656" s="48"/>
      <c r="T656" s="619"/>
      <c r="U656" s="625"/>
      <c r="V656" s="359"/>
      <c r="W656" s="643"/>
      <c r="X656" s="48">
        <v>0</v>
      </c>
      <c r="Y656" s="48">
        <v>0</v>
      </c>
    </row>
    <row r="657" spans="1:49" s="451" customFormat="1" ht="12.75">
      <c r="A657" s="407"/>
      <c r="B657" s="286"/>
      <c r="C657" s="286"/>
      <c r="D657" s="286"/>
      <c r="E657" s="286"/>
      <c r="F657" s="286"/>
      <c r="G657" s="286"/>
      <c r="H657" s="286"/>
      <c r="I657" s="286"/>
      <c r="J657" s="286"/>
      <c r="K657" s="475"/>
      <c r="L657" s="475" t="s">
        <v>122</v>
      </c>
      <c r="M657" s="475"/>
      <c r="N657" s="538">
        <f aca="true" t="shared" si="227" ref="N657:Y657">N631+N653</f>
        <v>93000</v>
      </c>
      <c r="O657" s="538">
        <v>0</v>
      </c>
      <c r="P657" s="538">
        <v>0</v>
      </c>
      <c r="Q657" s="538">
        <f t="shared" si="227"/>
        <v>0</v>
      </c>
      <c r="R657" s="402">
        <f t="shared" si="227"/>
        <v>585019</v>
      </c>
      <c r="S657" s="538">
        <f t="shared" si="227"/>
        <v>566800</v>
      </c>
      <c r="T657" s="604">
        <f t="shared" si="227"/>
        <v>566800</v>
      </c>
      <c r="U657" s="538">
        <f t="shared" si="227"/>
        <v>-566800</v>
      </c>
      <c r="V657" s="403">
        <f>V631</f>
        <v>0</v>
      </c>
      <c r="W657" s="561">
        <f>W631</f>
        <v>0</v>
      </c>
      <c r="X657" s="538">
        <f t="shared" si="227"/>
        <v>666800</v>
      </c>
      <c r="Y657" s="538">
        <f t="shared" si="227"/>
        <v>327886</v>
      </c>
      <c r="Z657" s="254"/>
      <c r="AA657" s="254"/>
      <c r="AB657" s="254"/>
      <c r="AC657" s="254"/>
      <c r="AD657" s="254"/>
      <c r="AE657" s="254"/>
      <c r="AF657" s="254"/>
      <c r="AG657" s="254"/>
      <c r="AH657" s="254"/>
      <c r="AI657" s="254"/>
      <c r="AJ657" s="254"/>
      <c r="AK657" s="254"/>
      <c r="AL657" s="254"/>
      <c r="AM657" s="254"/>
      <c r="AN657" s="254"/>
      <c r="AO657" s="254"/>
      <c r="AP657" s="254"/>
      <c r="AQ657" s="254"/>
      <c r="AR657" s="254"/>
      <c r="AS657" s="254"/>
      <c r="AT657" s="254"/>
      <c r="AU657" s="254"/>
      <c r="AV657" s="254"/>
      <c r="AW657" s="254"/>
    </row>
    <row r="658" spans="1:25" ht="12.75">
      <c r="A658" s="408"/>
      <c r="B658" s="121"/>
      <c r="C658" s="121"/>
      <c r="D658" s="121"/>
      <c r="E658" s="121"/>
      <c r="F658" s="121"/>
      <c r="G658" s="121"/>
      <c r="H658" s="121"/>
      <c r="I658" s="121"/>
      <c r="J658" s="121"/>
      <c r="K658" s="42"/>
      <c r="L658" s="42"/>
      <c r="M658" s="42"/>
      <c r="N658" s="46"/>
      <c r="O658" s="46"/>
      <c r="P658" s="46"/>
      <c r="Q658" s="46"/>
      <c r="R658" s="133"/>
      <c r="S658" s="46"/>
      <c r="T658" s="610"/>
      <c r="U658" s="46"/>
      <c r="V658" s="349"/>
      <c r="W658" s="644"/>
      <c r="X658" s="46"/>
      <c r="Y658" s="46"/>
    </row>
    <row r="659" spans="1:49" s="243" customFormat="1" ht="12">
      <c r="A659" s="444"/>
      <c r="B659" s="444"/>
      <c r="C659" s="444"/>
      <c r="D659" s="444"/>
      <c r="E659" s="444"/>
      <c r="F659" s="444"/>
      <c r="G659" s="444"/>
      <c r="H659" s="444"/>
      <c r="I659" s="444"/>
      <c r="J659" s="444"/>
      <c r="K659" s="437" t="s">
        <v>346</v>
      </c>
      <c r="L659" s="775" t="s">
        <v>350</v>
      </c>
      <c r="M659" s="775"/>
      <c r="N659" s="775"/>
      <c r="O659" s="518"/>
      <c r="P659" s="518"/>
      <c r="Q659" s="47"/>
      <c r="R659" s="488"/>
      <c r="S659" s="47"/>
      <c r="T659" s="613"/>
      <c r="U659" s="47"/>
      <c r="V659" s="489"/>
      <c r="W659" s="556"/>
      <c r="X659" s="47"/>
      <c r="Y659" s="47"/>
      <c r="Z659" s="264"/>
      <c r="AA659" s="264"/>
      <c r="AB659" s="264"/>
      <c r="AC659" s="264"/>
      <c r="AD659" s="264"/>
      <c r="AE659" s="264"/>
      <c r="AF659" s="264"/>
      <c r="AG659" s="264"/>
      <c r="AH659" s="264"/>
      <c r="AI659" s="264"/>
      <c r="AJ659" s="264"/>
      <c r="AK659" s="264"/>
      <c r="AL659" s="264"/>
      <c r="AM659" s="264"/>
      <c r="AN659" s="264"/>
      <c r="AO659" s="264"/>
      <c r="AP659" s="264"/>
      <c r="AQ659" s="264"/>
      <c r="AR659" s="264"/>
      <c r="AS659" s="264"/>
      <c r="AT659" s="264"/>
      <c r="AU659" s="264"/>
      <c r="AV659" s="264"/>
      <c r="AW659" s="264"/>
    </row>
    <row r="660" spans="1:49" s="243" customFormat="1" ht="12">
      <c r="A660" s="444" t="s">
        <v>351</v>
      </c>
      <c r="B660" s="444"/>
      <c r="C660" s="444"/>
      <c r="D660" s="444"/>
      <c r="E660" s="444"/>
      <c r="F660" s="444"/>
      <c r="G660" s="444"/>
      <c r="H660" s="444"/>
      <c r="I660" s="444"/>
      <c r="J660" s="444"/>
      <c r="K660" s="437"/>
      <c r="L660" s="439" t="s">
        <v>182</v>
      </c>
      <c r="M660" s="437"/>
      <c r="N660" s="47"/>
      <c r="O660" s="47"/>
      <c r="P660" s="47"/>
      <c r="Q660" s="47"/>
      <c r="R660" s="488"/>
      <c r="S660" s="47"/>
      <c r="T660" s="613"/>
      <c r="U660" s="47"/>
      <c r="V660" s="489"/>
      <c r="W660" s="556"/>
      <c r="X660" s="47"/>
      <c r="Y660" s="47"/>
      <c r="Z660" s="264"/>
      <c r="AA660" s="264"/>
      <c r="AB660" s="264"/>
      <c r="AC660" s="264"/>
      <c r="AD660" s="264"/>
      <c r="AE660" s="264"/>
      <c r="AF660" s="264"/>
      <c r="AG660" s="264"/>
      <c r="AH660" s="264"/>
      <c r="AI660" s="264"/>
      <c r="AJ660" s="264"/>
      <c r="AK660" s="264"/>
      <c r="AL660" s="264"/>
      <c r="AM660" s="264"/>
      <c r="AN660" s="264"/>
      <c r="AO660" s="264"/>
      <c r="AP660" s="264"/>
      <c r="AQ660" s="264"/>
      <c r="AR660" s="264"/>
      <c r="AS660" s="264"/>
      <c r="AT660" s="264"/>
      <c r="AU660" s="264"/>
      <c r="AV660" s="264"/>
      <c r="AW660" s="264"/>
    </row>
    <row r="661" spans="1:49" s="243" customFormat="1" ht="12">
      <c r="A661" s="444" t="s">
        <v>352</v>
      </c>
      <c r="B661" s="444"/>
      <c r="C661" s="444"/>
      <c r="D661" s="444"/>
      <c r="E661" s="444"/>
      <c r="F661" s="444"/>
      <c r="G661" s="444"/>
      <c r="H661" s="444"/>
      <c r="I661" s="444"/>
      <c r="J661" s="444">
        <v>760</v>
      </c>
      <c r="K661" s="471" t="s">
        <v>25</v>
      </c>
      <c r="L661" s="442" t="s">
        <v>107</v>
      </c>
      <c r="M661" s="496"/>
      <c r="N661" s="523"/>
      <c r="O661" s="523"/>
      <c r="P661" s="523"/>
      <c r="Q661" s="523"/>
      <c r="R661" s="447"/>
      <c r="S661" s="523"/>
      <c r="T661" s="585"/>
      <c r="U661" s="523"/>
      <c r="V661" s="448"/>
      <c r="W661" s="559"/>
      <c r="X661" s="523"/>
      <c r="Y661" s="523"/>
      <c r="Z661" s="264"/>
      <c r="AA661" s="264"/>
      <c r="AB661" s="264"/>
      <c r="AC661" s="264"/>
      <c r="AD661" s="264"/>
      <c r="AE661" s="264"/>
      <c r="AF661" s="264"/>
      <c r="AG661" s="264"/>
      <c r="AH661" s="264"/>
      <c r="AI661" s="264"/>
      <c r="AJ661" s="264"/>
      <c r="AK661" s="264"/>
      <c r="AL661" s="264"/>
      <c r="AM661" s="264"/>
      <c r="AN661" s="264"/>
      <c r="AO661" s="264"/>
      <c r="AP661" s="264"/>
      <c r="AQ661" s="264"/>
      <c r="AR661" s="264"/>
      <c r="AS661" s="264"/>
      <c r="AT661" s="264"/>
      <c r="AU661" s="264"/>
      <c r="AV661" s="264"/>
      <c r="AW661" s="264"/>
    </row>
    <row r="662" spans="1:25" s="164" customFormat="1" ht="12.75">
      <c r="A662" s="175" t="s">
        <v>352</v>
      </c>
      <c r="B662" s="121">
        <v>1</v>
      </c>
      <c r="C662" s="121"/>
      <c r="D662" s="121"/>
      <c r="E662" s="121">
        <v>4</v>
      </c>
      <c r="F662" s="121"/>
      <c r="G662" s="121"/>
      <c r="H662" s="121"/>
      <c r="I662" s="121"/>
      <c r="J662" s="121">
        <v>760</v>
      </c>
      <c r="K662" s="126">
        <v>3</v>
      </c>
      <c r="L662" s="126" t="s">
        <v>0</v>
      </c>
      <c r="M662" s="126"/>
      <c r="N662" s="135">
        <f aca="true" t="shared" si="228" ref="N662:Y663">N663</f>
        <v>68000</v>
      </c>
      <c r="O662" s="135">
        <f t="shared" si="228"/>
        <v>105000</v>
      </c>
      <c r="P662" s="135">
        <f t="shared" si="228"/>
        <v>93330</v>
      </c>
      <c r="Q662" s="135">
        <f t="shared" si="228"/>
        <v>109000</v>
      </c>
      <c r="R662" s="127">
        <f t="shared" si="228"/>
        <v>0</v>
      </c>
      <c r="S662" s="135">
        <f t="shared" si="228"/>
        <v>0</v>
      </c>
      <c r="T662" s="575">
        <f t="shared" si="228"/>
        <v>109000</v>
      </c>
      <c r="U662" s="135">
        <f aca="true" t="shared" si="229" ref="U662:U667">W662-T662</f>
        <v>0</v>
      </c>
      <c r="V662" s="329">
        <f>V663</f>
        <v>29661.25</v>
      </c>
      <c r="W662" s="633">
        <f>W663</f>
        <v>109000</v>
      </c>
      <c r="X662" s="135">
        <f t="shared" si="228"/>
        <v>109000</v>
      </c>
      <c r="Y662" s="135">
        <f t="shared" si="228"/>
        <v>109000</v>
      </c>
    </row>
    <row r="663" spans="1:25" s="164" customFormat="1" ht="12.75">
      <c r="A663" s="175" t="s">
        <v>352</v>
      </c>
      <c r="B663" s="121">
        <v>1</v>
      </c>
      <c r="C663" s="121"/>
      <c r="D663" s="121"/>
      <c r="E663" s="121">
        <v>4</v>
      </c>
      <c r="F663" s="121"/>
      <c r="G663" s="121"/>
      <c r="H663" s="121"/>
      <c r="I663" s="121"/>
      <c r="J663" s="121">
        <v>760</v>
      </c>
      <c r="K663" s="205">
        <v>32</v>
      </c>
      <c r="L663" s="186" t="s">
        <v>5</v>
      </c>
      <c r="M663" s="187"/>
      <c r="N663" s="135">
        <f t="shared" si="228"/>
        <v>68000</v>
      </c>
      <c r="O663" s="135">
        <f t="shared" si="228"/>
        <v>105000</v>
      </c>
      <c r="P663" s="135">
        <f t="shared" si="228"/>
        <v>93330</v>
      </c>
      <c r="Q663" s="135">
        <f t="shared" si="228"/>
        <v>109000</v>
      </c>
      <c r="R663" s="127">
        <f t="shared" si="228"/>
        <v>0</v>
      </c>
      <c r="S663" s="135">
        <f t="shared" si="228"/>
        <v>0</v>
      </c>
      <c r="T663" s="575">
        <f t="shared" si="228"/>
        <v>109000</v>
      </c>
      <c r="U663" s="135">
        <f t="shared" si="229"/>
        <v>0</v>
      </c>
      <c r="V663" s="329">
        <f>V664</f>
        <v>29661.25</v>
      </c>
      <c r="W663" s="633">
        <f>W664</f>
        <v>109000</v>
      </c>
      <c r="X663" s="135">
        <f t="shared" si="228"/>
        <v>109000</v>
      </c>
      <c r="Y663" s="135">
        <f t="shared" si="228"/>
        <v>109000</v>
      </c>
    </row>
    <row r="664" spans="1:25" s="164" customFormat="1" ht="12.75">
      <c r="A664" s="175" t="s">
        <v>352</v>
      </c>
      <c r="B664" s="121">
        <v>1</v>
      </c>
      <c r="C664" s="121"/>
      <c r="D664" s="121"/>
      <c r="E664" s="121">
        <v>4</v>
      </c>
      <c r="F664" s="121"/>
      <c r="G664" s="121"/>
      <c r="H664" s="121"/>
      <c r="I664" s="121"/>
      <c r="J664" s="121">
        <v>760</v>
      </c>
      <c r="K664" s="205">
        <v>323</v>
      </c>
      <c r="L664" s="216" t="s">
        <v>7</v>
      </c>
      <c r="M664" s="217"/>
      <c r="N664" s="135">
        <f aca="true" t="shared" si="230" ref="N664:Y664">N665+N666+N667</f>
        <v>68000</v>
      </c>
      <c r="O664" s="135">
        <f>O665+O666+O667</f>
        <v>105000</v>
      </c>
      <c r="P664" s="135">
        <f>P665+P666+P667</f>
        <v>93330</v>
      </c>
      <c r="Q664" s="135">
        <f t="shared" si="230"/>
        <v>109000</v>
      </c>
      <c r="R664" s="127">
        <f t="shared" si="230"/>
        <v>0</v>
      </c>
      <c r="S664" s="135">
        <f t="shared" si="230"/>
        <v>0</v>
      </c>
      <c r="T664" s="575">
        <f t="shared" si="230"/>
        <v>109000</v>
      </c>
      <c r="U664" s="135">
        <f t="shared" si="229"/>
        <v>0</v>
      </c>
      <c r="V664" s="329">
        <f>V665+V666+V667</f>
        <v>29661.25</v>
      </c>
      <c r="W664" s="633">
        <f>W665+W666+W667</f>
        <v>109000</v>
      </c>
      <c r="X664" s="135">
        <f t="shared" si="230"/>
        <v>109000</v>
      </c>
      <c r="Y664" s="135">
        <f t="shared" si="230"/>
        <v>109000</v>
      </c>
    </row>
    <row r="665" spans="1:25" s="164" customFormat="1" ht="12.75">
      <c r="A665" s="175" t="s">
        <v>352</v>
      </c>
      <c r="B665" s="121">
        <v>1</v>
      </c>
      <c r="C665" s="121"/>
      <c r="D665" s="121"/>
      <c r="E665" s="121">
        <v>4</v>
      </c>
      <c r="F665" s="121"/>
      <c r="G665" s="121"/>
      <c r="H665" s="121"/>
      <c r="I665" s="121"/>
      <c r="J665" s="121">
        <v>760</v>
      </c>
      <c r="K665" s="205">
        <v>3234</v>
      </c>
      <c r="L665" s="747" t="s">
        <v>108</v>
      </c>
      <c r="M665" s="748"/>
      <c r="N665" s="135">
        <v>43000</v>
      </c>
      <c r="O665" s="135">
        <v>65000</v>
      </c>
      <c r="P665" s="135">
        <v>57150</v>
      </c>
      <c r="Q665" s="135">
        <v>63000</v>
      </c>
      <c r="R665" s="127">
        <v>0</v>
      </c>
      <c r="S665" s="135">
        <v>0</v>
      </c>
      <c r="T665" s="575">
        <v>63000</v>
      </c>
      <c r="U665" s="135">
        <f t="shared" si="229"/>
        <v>0</v>
      </c>
      <c r="V665" s="329">
        <v>24825</v>
      </c>
      <c r="W665" s="633">
        <v>63000</v>
      </c>
      <c r="X665" s="135">
        <v>63000</v>
      </c>
      <c r="Y665" s="135">
        <v>63000</v>
      </c>
    </row>
    <row r="666" spans="1:25" s="164" customFormat="1" ht="12.75">
      <c r="A666" s="175" t="s">
        <v>352</v>
      </c>
      <c r="B666" s="121">
        <v>1</v>
      </c>
      <c r="C666" s="121"/>
      <c r="D666" s="121"/>
      <c r="E666" s="121">
        <v>4</v>
      </c>
      <c r="F666" s="121"/>
      <c r="G666" s="121"/>
      <c r="H666" s="121"/>
      <c r="I666" s="121"/>
      <c r="J666" s="121">
        <v>760</v>
      </c>
      <c r="K666" s="205">
        <v>3236</v>
      </c>
      <c r="L666" s="747" t="s">
        <v>109</v>
      </c>
      <c r="M666" s="748"/>
      <c r="N666" s="135">
        <v>20000</v>
      </c>
      <c r="O666" s="135">
        <v>35000</v>
      </c>
      <c r="P666" s="135">
        <v>32500</v>
      </c>
      <c r="Q666" s="135">
        <v>40000</v>
      </c>
      <c r="R666" s="127">
        <v>0</v>
      </c>
      <c r="S666" s="135">
        <v>0</v>
      </c>
      <c r="T666" s="575">
        <v>40000</v>
      </c>
      <c r="U666" s="135">
        <f t="shared" si="229"/>
        <v>0</v>
      </c>
      <c r="V666" s="329">
        <v>4836.25</v>
      </c>
      <c r="W666" s="633">
        <v>40000</v>
      </c>
      <c r="X666" s="135">
        <v>40000</v>
      </c>
      <c r="Y666" s="135">
        <v>40000</v>
      </c>
    </row>
    <row r="667" spans="1:25" s="164" customFormat="1" ht="13.5" thickBot="1">
      <c r="A667" s="175" t="s">
        <v>352</v>
      </c>
      <c r="B667" s="121">
        <v>1</v>
      </c>
      <c r="C667" s="121"/>
      <c r="D667" s="121"/>
      <c r="E667" s="121">
        <v>4</v>
      </c>
      <c r="F667" s="121"/>
      <c r="G667" s="121"/>
      <c r="H667" s="121"/>
      <c r="I667" s="121"/>
      <c r="J667" s="121">
        <v>760</v>
      </c>
      <c r="K667" s="205">
        <v>3237</v>
      </c>
      <c r="L667" s="749" t="s">
        <v>110</v>
      </c>
      <c r="M667" s="750"/>
      <c r="N667" s="135">
        <v>5000</v>
      </c>
      <c r="O667" s="135">
        <v>5000</v>
      </c>
      <c r="P667" s="135">
        <v>3680</v>
      </c>
      <c r="Q667" s="135">
        <v>6000</v>
      </c>
      <c r="R667" s="127">
        <v>0</v>
      </c>
      <c r="S667" s="135">
        <v>0</v>
      </c>
      <c r="T667" s="575">
        <v>6000</v>
      </c>
      <c r="U667" s="135">
        <f t="shared" si="229"/>
        <v>0</v>
      </c>
      <c r="V667" s="329">
        <v>0</v>
      </c>
      <c r="W667" s="633">
        <v>6000</v>
      </c>
      <c r="X667" s="135">
        <v>6000</v>
      </c>
      <c r="Y667" s="135">
        <v>6000</v>
      </c>
    </row>
    <row r="668" spans="1:49" s="449" customFormat="1" ht="12">
      <c r="A668" s="470"/>
      <c r="B668" s="444"/>
      <c r="C668" s="444"/>
      <c r="D668" s="444"/>
      <c r="E668" s="444"/>
      <c r="F668" s="444"/>
      <c r="G668" s="444"/>
      <c r="H668" s="444"/>
      <c r="I668" s="444"/>
      <c r="J668" s="444"/>
      <c r="K668" s="472"/>
      <c r="L668" s="472" t="s">
        <v>122</v>
      </c>
      <c r="M668" s="472"/>
      <c r="N668" s="538">
        <f aca="true" t="shared" si="231" ref="N668:Y668">N662</f>
        <v>68000</v>
      </c>
      <c r="O668" s="538">
        <f t="shared" si="231"/>
        <v>105000</v>
      </c>
      <c r="P668" s="538">
        <f t="shared" si="231"/>
        <v>93330</v>
      </c>
      <c r="Q668" s="538">
        <f t="shared" si="231"/>
        <v>109000</v>
      </c>
      <c r="R668" s="473">
        <f t="shared" si="231"/>
        <v>0</v>
      </c>
      <c r="S668" s="538">
        <f t="shared" si="231"/>
        <v>0</v>
      </c>
      <c r="T668" s="604">
        <f>T662</f>
        <v>109000</v>
      </c>
      <c r="U668" s="538">
        <f>U662</f>
        <v>0</v>
      </c>
      <c r="V668" s="474">
        <f>V662</f>
        <v>29661.25</v>
      </c>
      <c r="W668" s="561">
        <f>W662</f>
        <v>109000</v>
      </c>
      <c r="X668" s="538">
        <f t="shared" si="231"/>
        <v>109000</v>
      </c>
      <c r="Y668" s="538">
        <f t="shared" si="231"/>
        <v>109000</v>
      </c>
      <c r="Z668" s="264"/>
      <c r="AA668" s="264"/>
      <c r="AB668" s="264"/>
      <c r="AC668" s="264"/>
      <c r="AD668" s="264"/>
      <c r="AE668" s="264"/>
      <c r="AF668" s="264"/>
      <c r="AG668" s="264"/>
      <c r="AH668" s="264"/>
      <c r="AI668" s="264"/>
      <c r="AJ668" s="264"/>
      <c r="AK668" s="264"/>
      <c r="AL668" s="264"/>
      <c r="AM668" s="264"/>
      <c r="AN668" s="264"/>
      <c r="AO668" s="264"/>
      <c r="AP668" s="264"/>
      <c r="AQ668" s="264"/>
      <c r="AR668" s="264"/>
      <c r="AS668" s="264"/>
      <c r="AT668" s="264"/>
      <c r="AU668" s="264"/>
      <c r="AV668" s="264"/>
      <c r="AW668" s="264"/>
    </row>
    <row r="669" spans="1:25" s="264" customFormat="1" ht="12">
      <c r="A669" s="463"/>
      <c r="B669" s="463"/>
      <c r="C669" s="463"/>
      <c r="D669" s="463"/>
      <c r="E669" s="463"/>
      <c r="F669" s="463"/>
      <c r="G669" s="463"/>
      <c r="H669" s="463"/>
      <c r="I669" s="463"/>
      <c r="J669" s="463"/>
      <c r="K669" s="505"/>
      <c r="L669" s="781" t="s">
        <v>353</v>
      </c>
      <c r="M669" s="782"/>
      <c r="N669" s="135">
        <f aca="true" t="shared" si="232" ref="N669:T669">N668+N657+N628+N621+N612+N604+N593+N582+N573+N564+N549+N521+N513+N478+N461+N441+N434+N416+N406+N377+N358+N344+N326+N308+N300+N250+N238+N222+N288+N215+N207+N274+N424</f>
        <v>6824500</v>
      </c>
      <c r="O669" s="135">
        <f t="shared" si="232"/>
        <v>8161078.02</v>
      </c>
      <c r="P669" s="135">
        <f t="shared" si="232"/>
        <v>7074890</v>
      </c>
      <c r="Q669" s="135">
        <f t="shared" si="232"/>
        <v>19820896</v>
      </c>
      <c r="R669" s="506">
        <f t="shared" si="232"/>
        <v>1193519</v>
      </c>
      <c r="S669" s="135">
        <f t="shared" si="232"/>
        <v>1713300</v>
      </c>
      <c r="T669" s="582">
        <f t="shared" si="232"/>
        <v>21535043</v>
      </c>
      <c r="U669" s="135">
        <f>W669-T669</f>
        <v>-11901479.45</v>
      </c>
      <c r="V669" s="500">
        <f>V668+V657+V628+V621+V612+V604+V593+V582+V573+V564+V549+V513+V478+V461+V441+V434+V424+V416+V406+V377+V358+V344+V326+V308+V300+V288+V274+V250+V238+V222+V215+V207</f>
        <v>6811250.25</v>
      </c>
      <c r="W669" s="562">
        <f>W668+W657+W628+W621+W612+W604+W593+W582+W573+W564+W549+W513+W478+W461+W441+W434+W424+W416+W406+W377+W358+W344+W326+W308+W300+W288+W274+W250+W238+W222+W215+W207</f>
        <v>9633563.55</v>
      </c>
      <c r="X669" s="135">
        <f>X668+X657+X628+X621+X612+X604+X593+X582+X573+X564+X549+X521+X513+X478+X461+X441+X434+X416+X406+X377+X358+X344+X326+X308+X300+X250+X238+X222+X288+X215+X207+X274+X424</f>
        <v>23133128</v>
      </c>
      <c r="Y669" s="135">
        <f>Y668+Y657+Y628+Y621+Y612+Y604+Y593+Y582+Y573+Y564+Y549+Y521+Y513+Y478+Y461+Y441+Y434+Y416+Y406+Y377+Y358+Y344+Y326+Y308+Y300+Y250+Y238+Y222+Y288+Y215+Y207+Y274+Y424</f>
        <v>13209500</v>
      </c>
    </row>
    <row r="670" spans="1:49" s="243" customFormat="1" ht="12">
      <c r="A670" s="463"/>
      <c r="B670" s="463"/>
      <c r="C670" s="463"/>
      <c r="D670" s="463"/>
      <c r="E670" s="463"/>
      <c r="F670" s="463"/>
      <c r="G670" s="463"/>
      <c r="H670" s="463"/>
      <c r="I670" s="463"/>
      <c r="J670" s="463"/>
      <c r="K670" s="497"/>
      <c r="L670" s="776" t="s">
        <v>354</v>
      </c>
      <c r="M670" s="777"/>
      <c r="N670" s="549">
        <f aca="true" t="shared" si="233" ref="N670:Y670">N669</f>
        <v>6824500</v>
      </c>
      <c r="O670" s="549">
        <f t="shared" si="233"/>
        <v>8161078.02</v>
      </c>
      <c r="P670" s="549">
        <f t="shared" si="233"/>
        <v>7074890</v>
      </c>
      <c r="Q670" s="549">
        <f t="shared" si="233"/>
        <v>19820896</v>
      </c>
      <c r="R670" s="498">
        <f t="shared" si="233"/>
        <v>1193519</v>
      </c>
      <c r="S670" s="549">
        <f t="shared" si="233"/>
        <v>1713300</v>
      </c>
      <c r="T670" s="620">
        <f t="shared" si="233"/>
        <v>21535043</v>
      </c>
      <c r="U670" s="549">
        <f>W670-T670</f>
        <v>-11901479.45</v>
      </c>
      <c r="V670" s="499">
        <f>V669</f>
        <v>6811250.25</v>
      </c>
      <c r="W670" s="563">
        <f>W669</f>
        <v>9633563.55</v>
      </c>
      <c r="X670" s="549">
        <f t="shared" si="233"/>
        <v>23133128</v>
      </c>
      <c r="Y670" s="549">
        <f t="shared" si="233"/>
        <v>13209500</v>
      </c>
      <c r="Z670" s="500"/>
      <c r="AA670" s="264"/>
      <c r="AB670" s="264"/>
      <c r="AC670" s="264"/>
      <c r="AD670" s="264"/>
      <c r="AE670" s="264"/>
      <c r="AF670" s="264"/>
      <c r="AG670" s="264"/>
      <c r="AH670" s="264"/>
      <c r="AI670" s="264"/>
      <c r="AJ670" s="264"/>
      <c r="AK670" s="264"/>
      <c r="AL670" s="264"/>
      <c r="AM670" s="264"/>
      <c r="AN670" s="264"/>
      <c r="AO670" s="264"/>
      <c r="AP670" s="264"/>
      <c r="AQ670" s="264"/>
      <c r="AR670" s="264"/>
      <c r="AS670" s="264"/>
      <c r="AT670" s="264"/>
      <c r="AU670" s="264"/>
      <c r="AV670" s="264"/>
      <c r="AW670" s="264"/>
    </row>
    <row r="671" spans="1:49" s="243" customFormat="1" ht="21.75" customHeight="1">
      <c r="A671" s="463"/>
      <c r="B671" s="463"/>
      <c r="C671" s="463"/>
      <c r="D671" s="463"/>
      <c r="E671" s="463"/>
      <c r="F671" s="463"/>
      <c r="G671" s="463"/>
      <c r="H671" s="463"/>
      <c r="I671" s="463"/>
      <c r="J671" s="463"/>
      <c r="K671" s="501"/>
      <c r="L671" s="753" t="s">
        <v>469</v>
      </c>
      <c r="M671" s="754"/>
      <c r="N671" s="550">
        <f aca="true" t="shared" si="234" ref="N671:T671">N670+N124+N97</f>
        <v>8114400</v>
      </c>
      <c r="O671" s="550">
        <f t="shared" si="234"/>
        <v>9237880.02</v>
      </c>
      <c r="P671" s="550">
        <f t="shared" si="234"/>
        <v>8128442</v>
      </c>
      <c r="Q671" s="550">
        <f t="shared" si="234"/>
        <v>21072441</v>
      </c>
      <c r="R671" s="502">
        <f t="shared" si="234"/>
        <v>1193519</v>
      </c>
      <c r="S671" s="550">
        <f t="shared" si="234"/>
        <v>1731234</v>
      </c>
      <c r="T671" s="575">
        <f t="shared" si="234"/>
        <v>22804522</v>
      </c>
      <c r="U671" s="550">
        <f>W671-T671</f>
        <v>-12228764.45</v>
      </c>
      <c r="V671" s="503">
        <f>V670+V124+V97</f>
        <v>7667134</v>
      </c>
      <c r="W671" s="564">
        <f>W670+W124+W97</f>
        <v>10575757.55</v>
      </c>
      <c r="X671" s="550">
        <f>X670+X124+X97</f>
        <v>24169128</v>
      </c>
      <c r="Y671" s="550">
        <f>Y670+Y124+Y97</f>
        <v>14245500</v>
      </c>
      <c r="Z671" s="500"/>
      <c r="AA671" s="264"/>
      <c r="AB671" s="264"/>
      <c r="AC671" s="264"/>
      <c r="AD671" s="264"/>
      <c r="AE671" s="264"/>
      <c r="AF671" s="264"/>
      <c r="AG671" s="264"/>
      <c r="AH671" s="264"/>
      <c r="AI671" s="264"/>
      <c r="AJ671" s="264"/>
      <c r="AK671" s="264"/>
      <c r="AL671" s="264"/>
      <c r="AM671" s="264"/>
      <c r="AN671" s="264"/>
      <c r="AO671" s="264"/>
      <c r="AP671" s="264"/>
      <c r="AQ671" s="264"/>
      <c r="AR671" s="264"/>
      <c r="AS671" s="264"/>
      <c r="AT671" s="264"/>
      <c r="AU671" s="264"/>
      <c r="AV671" s="264"/>
      <c r="AW671" s="264"/>
    </row>
    <row r="672" spans="1:25" ht="12.75">
      <c r="A672" s="121"/>
      <c r="B672" s="121"/>
      <c r="C672" s="121"/>
      <c r="D672" s="121"/>
      <c r="E672" s="121"/>
      <c r="F672" s="121"/>
      <c r="G672" s="121"/>
      <c r="H672" s="121"/>
      <c r="I672" s="121"/>
      <c r="J672" s="121"/>
      <c r="K672" s="1"/>
      <c r="L672" s="1"/>
      <c r="M672" s="1"/>
      <c r="N672" s="1"/>
      <c r="O672" s="1"/>
      <c r="P672" s="1"/>
      <c r="Q672" s="1"/>
      <c r="R672" s="141"/>
      <c r="S672" s="1"/>
      <c r="T672" s="572"/>
      <c r="U672" s="1"/>
      <c r="V672" s="324"/>
      <c r="W672" s="627"/>
      <c r="X672" s="3"/>
      <c r="Y672" s="3"/>
    </row>
    <row r="673" spans="1:26" ht="25.5" customHeight="1">
      <c r="A673" s="248"/>
      <c r="B673" s="248"/>
      <c r="C673" s="248"/>
      <c r="D673" s="248"/>
      <c r="E673" s="248"/>
      <c r="F673" s="248"/>
      <c r="G673" s="248"/>
      <c r="H673" s="248"/>
      <c r="I673" s="248"/>
      <c r="J673" s="248"/>
      <c r="K673" s="61"/>
      <c r="L673" s="61"/>
      <c r="M673" s="61"/>
      <c r="N673" s="733" t="s">
        <v>684</v>
      </c>
      <c r="O673" s="551" t="s">
        <v>677</v>
      </c>
      <c r="P673" s="551" t="s">
        <v>690</v>
      </c>
      <c r="Q673" s="733" t="s">
        <v>629</v>
      </c>
      <c r="R673" s="433" t="s">
        <v>616</v>
      </c>
      <c r="S673" s="733" t="s">
        <v>605</v>
      </c>
      <c r="T673" s="741" t="s">
        <v>671</v>
      </c>
      <c r="U673" s="551" t="s">
        <v>651</v>
      </c>
      <c r="V673" s="434" t="s">
        <v>650</v>
      </c>
      <c r="W673" s="660" t="s">
        <v>650</v>
      </c>
      <c r="X673" s="733" t="s">
        <v>632</v>
      </c>
      <c r="Y673" s="733" t="s">
        <v>633</v>
      </c>
      <c r="Z673" s="264"/>
    </row>
    <row r="674" spans="1:25" ht="12.75">
      <c r="A674" s="248"/>
      <c r="B674" s="248"/>
      <c r="C674" s="248"/>
      <c r="D674" s="248"/>
      <c r="E674" s="248"/>
      <c r="F674" s="248"/>
      <c r="G674" s="248"/>
      <c r="H674" s="248"/>
      <c r="I674" s="248"/>
      <c r="J674" s="248"/>
      <c r="K674" s="61"/>
      <c r="L674" s="61"/>
      <c r="M674" s="61"/>
      <c r="N674" s="734"/>
      <c r="O674" s="552"/>
      <c r="P674" s="552"/>
      <c r="Q674" s="734"/>
      <c r="R674" s="435"/>
      <c r="S674" s="740"/>
      <c r="T674" s="742"/>
      <c r="U674" s="552"/>
      <c r="V674" s="436"/>
      <c r="W674" s="661"/>
      <c r="X674" s="734"/>
      <c r="Y674" s="734"/>
    </row>
    <row r="675" spans="1:26" s="284" customFormat="1" ht="12.75">
      <c r="A675" s="259"/>
      <c r="B675" s="259"/>
      <c r="C675" s="259"/>
      <c r="D675" s="259"/>
      <c r="E675" s="259"/>
      <c r="F675" s="259"/>
      <c r="G675" s="259"/>
      <c r="H675" s="259"/>
      <c r="I675" s="259"/>
      <c r="J675" s="259"/>
      <c r="K675" s="260"/>
      <c r="L675" s="261"/>
      <c r="M675" s="262"/>
      <c r="N675" s="553">
        <v>1</v>
      </c>
      <c r="O675" s="553"/>
      <c r="P675" s="553"/>
      <c r="Q675" s="553">
        <v>3</v>
      </c>
      <c r="R675" s="262"/>
      <c r="S675" s="553">
        <v>4</v>
      </c>
      <c r="T675" s="568">
        <v>5</v>
      </c>
      <c r="U675" s="553">
        <v>6</v>
      </c>
      <c r="V675" s="360">
        <v>7</v>
      </c>
      <c r="W675" s="662" t="s">
        <v>662</v>
      </c>
      <c r="X675" s="553">
        <v>8</v>
      </c>
      <c r="Y675" s="553">
        <v>9</v>
      </c>
      <c r="Z675" s="366"/>
    </row>
    <row r="676" spans="1:25" s="164" customFormat="1" ht="12.75">
      <c r="A676" s="303" t="s">
        <v>36</v>
      </c>
      <c r="B676" s="303"/>
      <c r="C676" s="121"/>
      <c r="D676" s="121"/>
      <c r="E676" s="121"/>
      <c r="F676" s="121"/>
      <c r="G676" s="121"/>
      <c r="H676" s="121"/>
      <c r="I676" s="121"/>
      <c r="J676" s="121"/>
      <c r="K676" s="287" t="s">
        <v>71</v>
      </c>
      <c r="L676" s="287"/>
      <c r="M676" s="287" t="s">
        <v>37</v>
      </c>
      <c r="N676" s="135">
        <f>N36+N48+N55+N71+N95+N122+N132-N196+N215+N222+N238+N308+N628</f>
        <v>3553900</v>
      </c>
      <c r="O676" s="135">
        <f>O36+O48+O55+O71+O95+O122+O132-O196+O215+O222+O238+O308+O628</f>
        <v>3200002</v>
      </c>
      <c r="P676" s="135">
        <f>P36+P48+P55+P71+P95+P122+P132-P196+P215+P222+P238+P308+P628</f>
        <v>3009320</v>
      </c>
      <c r="Q676" s="566">
        <f>Q36+Q55+Q71+Q96+Q123+Q207-Q196-Q157+Q215+Q222+Q238+Q308</f>
        <v>2781045</v>
      </c>
      <c r="R676" s="127">
        <f>R36+R55+R71+R96+R123+R207-R196-R157+R215+R222+R238+R308</f>
        <v>180000</v>
      </c>
      <c r="S676" s="135">
        <f>S36+S55+S71+S96+S123+S207-S196-S157+S215+S222+S238+S308</f>
        <v>340000</v>
      </c>
      <c r="T676" s="575">
        <f>T36+T55+T71+T96+T123+T207-T196-T157+T215+T222+T238+T308</f>
        <v>3121892</v>
      </c>
      <c r="U676" s="135">
        <f aca="true" t="shared" si="235" ref="U676:U685">W676-T676</f>
        <v>-298903</v>
      </c>
      <c r="V676" s="361">
        <f>V36+V55+V71+V96+V123+V207-V196-V157+V215+V222+V238+V308</f>
        <v>2197587</v>
      </c>
      <c r="W676" s="633">
        <f>W36+W55+W71+W96+W123+W207-W196-W157+W215+W222+W238+W308</f>
        <v>2822989</v>
      </c>
      <c r="X676" s="135">
        <f>X36+X55+X71+X96+X123+X207-X196-X157+X215+X222+X238+X308</f>
        <v>2503500</v>
      </c>
      <c r="Y676" s="135">
        <f>Y36+Y55+Y71+Y96+Y123+Y207-Y196-Y157+Y215+Y222+Y238+Y308</f>
        <v>2503500</v>
      </c>
    </row>
    <row r="677" spans="1:25" s="164" customFormat="1" ht="12.75">
      <c r="A677" s="121" t="s">
        <v>217</v>
      </c>
      <c r="B677" s="121"/>
      <c r="C677" s="121"/>
      <c r="D677" s="121"/>
      <c r="E677" s="121"/>
      <c r="F677" s="121"/>
      <c r="G677" s="121"/>
      <c r="H677" s="121"/>
      <c r="I677" s="121"/>
      <c r="J677" s="121"/>
      <c r="K677" s="287" t="s">
        <v>71</v>
      </c>
      <c r="L677" s="287"/>
      <c r="M677" s="287" t="s">
        <v>38</v>
      </c>
      <c r="N677" s="135"/>
      <c r="O677" s="135"/>
      <c r="P677" s="135"/>
      <c r="Q677" s="135">
        <f>Q339</f>
        <v>30000</v>
      </c>
      <c r="R677" s="127">
        <f>R339</f>
        <v>0</v>
      </c>
      <c r="S677" s="135">
        <f>S339</f>
        <v>40000</v>
      </c>
      <c r="T677" s="575">
        <f>T339</f>
        <v>70000</v>
      </c>
      <c r="U677" s="135">
        <f t="shared" si="235"/>
        <v>-20000</v>
      </c>
      <c r="V677" s="361">
        <f>V339</f>
        <v>0</v>
      </c>
      <c r="W677" s="633">
        <f>W339</f>
        <v>50000</v>
      </c>
      <c r="X677" s="135">
        <f>X339</f>
        <v>5000</v>
      </c>
      <c r="Y677" s="135">
        <f>Y339</f>
        <v>5000</v>
      </c>
    </row>
    <row r="678" spans="1:25" s="164" customFormat="1" ht="12.75">
      <c r="A678" s="121" t="s">
        <v>484</v>
      </c>
      <c r="B678" s="121"/>
      <c r="C678" s="121"/>
      <c r="D678" s="121"/>
      <c r="E678" s="121"/>
      <c r="F678" s="121"/>
      <c r="G678" s="121"/>
      <c r="H678" s="121"/>
      <c r="I678" s="121"/>
      <c r="J678" s="121"/>
      <c r="K678" s="287" t="s">
        <v>71</v>
      </c>
      <c r="L678" s="287"/>
      <c r="M678" s="287" t="s">
        <v>39</v>
      </c>
      <c r="N678" s="135">
        <f>N326+N344+N612</f>
        <v>251500</v>
      </c>
      <c r="O678" s="135">
        <f>O326+O344+O612</f>
        <v>442800</v>
      </c>
      <c r="P678" s="135">
        <f>P326+P344+P612</f>
        <v>387811</v>
      </c>
      <c r="Q678" s="135">
        <f>Q326+Q329+Q612</f>
        <v>308000</v>
      </c>
      <c r="R678" s="127">
        <f>R326+R329+R612</f>
        <v>10000</v>
      </c>
      <c r="S678" s="135">
        <f>S326+S329+S612</f>
        <v>0</v>
      </c>
      <c r="T678" s="575">
        <f>T326+T329+T612</f>
        <v>308000</v>
      </c>
      <c r="U678" s="135">
        <f t="shared" si="235"/>
        <v>-138000</v>
      </c>
      <c r="V678" s="361">
        <f>V326+V329+V612</f>
        <v>120000</v>
      </c>
      <c r="W678" s="633">
        <f>W326+W329+W612</f>
        <v>170000</v>
      </c>
      <c r="X678" s="135">
        <f>X326+X329+X612</f>
        <v>308000</v>
      </c>
      <c r="Y678" s="135">
        <f>Y326+Y329+Y612</f>
        <v>308000</v>
      </c>
    </row>
    <row r="679" spans="1:25" s="164" customFormat="1" ht="12.75">
      <c r="A679" s="121" t="s">
        <v>485</v>
      </c>
      <c r="B679" s="121"/>
      <c r="C679" s="121"/>
      <c r="D679" s="121"/>
      <c r="E679" s="121"/>
      <c r="F679" s="121"/>
      <c r="G679" s="121"/>
      <c r="H679" s="121"/>
      <c r="I679" s="121"/>
      <c r="J679" s="121"/>
      <c r="K679" s="287" t="s">
        <v>71</v>
      </c>
      <c r="L679" s="287"/>
      <c r="M679" s="287" t="s">
        <v>40</v>
      </c>
      <c r="N679" s="135">
        <f>N196+N250+N300+N358+N513-N502-N503-N505-N506</f>
        <v>1561000</v>
      </c>
      <c r="O679" s="135">
        <f>O196+O274+O250+O300+O358+O513-O502-O503-O505-O506</f>
        <v>2001258.02</v>
      </c>
      <c r="P679" s="135">
        <f>P196+P274+P250+P300+P358+P513-P502-P503-P505-P506</f>
        <v>1699798</v>
      </c>
      <c r="Q679" s="135">
        <f>Q157+Q196+Q242+Q253+Q264+Q277+Q284+Q292+Q348+Q482</f>
        <v>13013660</v>
      </c>
      <c r="R679" s="127">
        <f>R157+R196+R242+R253+R264+R277+R284+R292+R348+R482</f>
        <v>-160000</v>
      </c>
      <c r="S679" s="135">
        <f>S157+S196+S242+S253+S264+S277+S284+S292+S348+S482</f>
        <v>-400000</v>
      </c>
      <c r="T679" s="575">
        <f>T157+T196+T242+T253+T264+T277+T284+T292+T348+T482</f>
        <v>12613660</v>
      </c>
      <c r="U679" s="135">
        <f t="shared" si="235"/>
        <v>-9370147.45</v>
      </c>
      <c r="V679" s="361">
        <f>V157+V196+V242+V253+V264+V277+V284+V292+V348+V482</f>
        <v>2418093</v>
      </c>
      <c r="W679" s="633">
        <f>W157+W196+W242+W253+W264+W277+W284+W292+W348+W482</f>
        <v>3243512.55</v>
      </c>
      <c r="X679" s="135">
        <f>X157+X196+X242+X253+X264+X277+X284+X292+X348+X482</f>
        <v>11319028</v>
      </c>
      <c r="Y679" s="135">
        <f>Y157+Y196+Y242+Y253+Y264+Y277+Y284+Y292+Y348</f>
        <v>4511000</v>
      </c>
    </row>
    <row r="680" spans="1:25" s="164" customFormat="1" ht="12.75">
      <c r="A680" s="121" t="s">
        <v>486</v>
      </c>
      <c r="B680" s="121"/>
      <c r="C680" s="121"/>
      <c r="D680" s="121"/>
      <c r="E680" s="121"/>
      <c r="F680" s="121"/>
      <c r="G680" s="121"/>
      <c r="H680" s="121"/>
      <c r="I680" s="121"/>
      <c r="J680" s="121"/>
      <c r="K680" s="287" t="s">
        <v>71</v>
      </c>
      <c r="L680" s="287"/>
      <c r="M680" s="287" t="s">
        <v>41</v>
      </c>
      <c r="N680" s="135">
        <f aca="true" t="shared" si="236" ref="N680:S680">N377+N406+N434+N461+N478</f>
        <v>846000</v>
      </c>
      <c r="O680" s="135">
        <f t="shared" si="236"/>
        <v>1375820</v>
      </c>
      <c r="P680" s="135">
        <f t="shared" si="236"/>
        <v>1259537</v>
      </c>
      <c r="Q680" s="135">
        <f t="shared" si="236"/>
        <v>1787736</v>
      </c>
      <c r="R680" s="127">
        <f t="shared" si="236"/>
        <v>225000</v>
      </c>
      <c r="S680" s="135">
        <f t="shared" si="236"/>
        <v>1038000</v>
      </c>
      <c r="T680" s="575">
        <f>T377+T406+T434+T461+T478+T502+T506+T509</f>
        <v>2825736</v>
      </c>
      <c r="U680" s="135">
        <f t="shared" si="235"/>
        <v>-909020</v>
      </c>
      <c r="V680" s="361">
        <f>V377+V406+V434+V461+V478+V502+V506+V509</f>
        <v>1673767</v>
      </c>
      <c r="W680" s="633">
        <f>W377+W406+W434+W461+W478+W502+W506+W509</f>
        <v>1916716</v>
      </c>
      <c r="X680" s="135">
        <f>X377+X406+X434+X461+X478+X502+X506+X509</f>
        <v>6897600</v>
      </c>
      <c r="Y680" s="135">
        <f>Y377+Y406+Y434+Y461+Y478+Y502+Y506+Y509</f>
        <v>4473114</v>
      </c>
    </row>
    <row r="681" spans="1:25" s="164" customFormat="1" ht="12.75">
      <c r="A681" s="121" t="s">
        <v>483</v>
      </c>
      <c r="B681" s="121"/>
      <c r="C681" s="121"/>
      <c r="D681" s="121"/>
      <c r="E681" s="121"/>
      <c r="F681" s="121"/>
      <c r="G681" s="121"/>
      <c r="H681" s="121"/>
      <c r="I681" s="121"/>
      <c r="J681" s="121"/>
      <c r="K681" s="287" t="s">
        <v>71</v>
      </c>
      <c r="L681" s="287"/>
      <c r="M681" s="287" t="s">
        <v>42</v>
      </c>
      <c r="N681" s="135">
        <f>N416+N441+N502+N503+N505+N506+N521+N549+N80</f>
        <v>1295000</v>
      </c>
      <c r="O681" s="135">
        <f>O416+O424+O441+O502+O503+O505+O506+O521+O549+O80</f>
        <v>1612000</v>
      </c>
      <c r="P681" s="135">
        <f>P416+P441+P502+P503+P505+P506+P521+P549+P80</f>
        <v>1257175</v>
      </c>
      <c r="Q681" s="135">
        <f>Q416+Q441+Q502+Q503+Q505+Q506+Q521+Q549+Q80+Q420</f>
        <v>1885000</v>
      </c>
      <c r="R681" s="127">
        <f>R416+R441+R502+R503+R505+R506+R521+R549+R80+R420</f>
        <v>428500</v>
      </c>
      <c r="S681" s="135">
        <f>S416+S441+S502+S503+S505+S506+S521+S549+S80+S420</f>
        <v>24434</v>
      </c>
      <c r="T681" s="575">
        <f>T416+T441+T502+T503+T505+T506+T521+T549+T80+T420</f>
        <v>1909434</v>
      </c>
      <c r="U681" s="135">
        <f t="shared" si="235"/>
        <v>-790894</v>
      </c>
      <c r="V681" s="361">
        <f>V416+V441+V502+V503+V505+V506+V521+V549+V80+V420</f>
        <v>556090</v>
      </c>
      <c r="W681" s="633">
        <f>W416+W441+W502+W503+W505+W506+W521+W549+W80+W420</f>
        <v>1118540</v>
      </c>
      <c r="X681" s="135">
        <f>X416+X441+X502+X503+X505+X506+X521+X549+X80+X420</f>
        <v>990000</v>
      </c>
      <c r="Y681" s="135">
        <f>Y416+Y441+Y503+Y505+Y506+Y521+Y549+Y80+Y420</f>
        <v>820000</v>
      </c>
    </row>
    <row r="682" spans="1:25" s="164" customFormat="1" ht="12.75">
      <c r="A682" s="819" t="s">
        <v>487</v>
      </c>
      <c r="B682" s="819"/>
      <c r="C682" s="819"/>
      <c r="D682" s="819"/>
      <c r="E682" s="819"/>
      <c r="F682" s="819"/>
      <c r="G682" s="819"/>
      <c r="H682" s="819"/>
      <c r="I682" s="819"/>
      <c r="J682" s="820"/>
      <c r="K682" s="287" t="s">
        <v>71</v>
      </c>
      <c r="L682" s="287"/>
      <c r="M682" s="287" t="s">
        <v>43</v>
      </c>
      <c r="N682" s="135">
        <f aca="true" t="shared" si="237" ref="N682:T682">N668</f>
        <v>68000</v>
      </c>
      <c r="O682" s="135">
        <f t="shared" si="237"/>
        <v>105000</v>
      </c>
      <c r="P682" s="135">
        <f t="shared" si="237"/>
        <v>93330</v>
      </c>
      <c r="Q682" s="135">
        <f t="shared" si="237"/>
        <v>109000</v>
      </c>
      <c r="R682" s="127">
        <f t="shared" si="237"/>
        <v>0</v>
      </c>
      <c r="S682" s="135">
        <f t="shared" si="237"/>
        <v>0</v>
      </c>
      <c r="T682" s="575">
        <f t="shared" si="237"/>
        <v>109000</v>
      </c>
      <c r="U682" s="135">
        <f t="shared" si="235"/>
        <v>0</v>
      </c>
      <c r="V682" s="361">
        <f>V668</f>
        <v>29661.25</v>
      </c>
      <c r="W682" s="633">
        <f>W668</f>
        <v>109000</v>
      </c>
      <c r="X682" s="135">
        <f>X668</f>
        <v>109000</v>
      </c>
      <c r="Y682" s="135">
        <f>Y668</f>
        <v>109000</v>
      </c>
    </row>
    <row r="683" spans="1:25" s="164" customFormat="1" ht="12.75">
      <c r="A683" s="810" t="s">
        <v>488</v>
      </c>
      <c r="B683" s="810"/>
      <c r="C683" s="810"/>
      <c r="D683" s="810"/>
      <c r="E683" s="810"/>
      <c r="F683" s="810"/>
      <c r="G683" s="810"/>
      <c r="H683" s="810"/>
      <c r="I683" s="810"/>
      <c r="J683" s="811"/>
      <c r="K683" s="287" t="s">
        <v>71</v>
      </c>
      <c r="L683" s="287"/>
      <c r="M683" s="287" t="s">
        <v>126</v>
      </c>
      <c r="N683" s="135">
        <f aca="true" t="shared" si="238" ref="N683:T683">N593+N604</f>
        <v>150000</v>
      </c>
      <c r="O683" s="135">
        <f t="shared" si="238"/>
        <v>190000</v>
      </c>
      <c r="P683" s="135">
        <f t="shared" si="238"/>
        <v>151920</v>
      </c>
      <c r="Q683" s="135">
        <f t="shared" si="238"/>
        <v>190000</v>
      </c>
      <c r="R683" s="127">
        <f t="shared" si="238"/>
        <v>40000</v>
      </c>
      <c r="S683" s="135">
        <f t="shared" si="238"/>
        <v>62000</v>
      </c>
      <c r="T683" s="575">
        <f t="shared" si="238"/>
        <v>252000</v>
      </c>
      <c r="U683" s="135">
        <f t="shared" si="235"/>
        <v>-13500</v>
      </c>
      <c r="V683" s="361">
        <f>V593+V604</f>
        <v>133000</v>
      </c>
      <c r="W683" s="633">
        <f>W593+W604</f>
        <v>238500</v>
      </c>
      <c r="X683" s="135">
        <f>X593+X604</f>
        <v>262200</v>
      </c>
      <c r="Y683" s="135">
        <f>Y593+Y604</f>
        <v>190000</v>
      </c>
    </row>
    <row r="684" spans="1:25" s="164" customFormat="1" ht="12.75">
      <c r="A684" s="121"/>
      <c r="B684" s="121"/>
      <c r="C684" s="121"/>
      <c r="D684" s="121"/>
      <c r="E684" s="121"/>
      <c r="F684" s="121"/>
      <c r="G684" s="121"/>
      <c r="H684" s="121"/>
      <c r="I684" s="121"/>
      <c r="J684" s="121"/>
      <c r="K684" s="287" t="s">
        <v>71</v>
      </c>
      <c r="L684" s="287"/>
      <c r="M684" s="287" t="s">
        <v>44</v>
      </c>
      <c r="N684" s="135">
        <f aca="true" t="shared" si="239" ref="N684:T684">N564+N573</f>
        <v>206000</v>
      </c>
      <c r="O684" s="135">
        <f t="shared" si="239"/>
        <v>190000</v>
      </c>
      <c r="P684" s="135">
        <f t="shared" si="239"/>
        <v>176551</v>
      </c>
      <c r="Q684" s="135">
        <f t="shared" si="239"/>
        <v>333000</v>
      </c>
      <c r="R684" s="127">
        <f t="shared" si="239"/>
        <v>45000</v>
      </c>
      <c r="S684" s="135">
        <f t="shared" si="239"/>
        <v>50000</v>
      </c>
      <c r="T684" s="575">
        <f t="shared" si="239"/>
        <v>383000</v>
      </c>
      <c r="U684" s="135">
        <f t="shared" si="235"/>
        <v>-26500</v>
      </c>
      <c r="V684" s="361">
        <f>V564+V573</f>
        <v>252298</v>
      </c>
      <c r="W684" s="633">
        <f>W564+W573</f>
        <v>356500</v>
      </c>
      <c r="X684" s="135">
        <f>X564+X573</f>
        <v>448000</v>
      </c>
      <c r="Y684" s="135">
        <f>Y564+Y573</f>
        <v>363000</v>
      </c>
    </row>
    <row r="685" spans="1:25" s="164" customFormat="1" ht="12.75">
      <c r="A685" s="121"/>
      <c r="B685" s="121"/>
      <c r="C685" s="121"/>
      <c r="D685" s="121"/>
      <c r="E685" s="121"/>
      <c r="F685" s="121"/>
      <c r="G685" s="121"/>
      <c r="H685" s="121"/>
      <c r="I685" s="121"/>
      <c r="J685" s="121"/>
      <c r="K685" s="287" t="s">
        <v>71</v>
      </c>
      <c r="L685" s="287"/>
      <c r="M685" s="287" t="s">
        <v>45</v>
      </c>
      <c r="N685" s="135">
        <f>N582+N621+N657</f>
        <v>183000</v>
      </c>
      <c r="O685" s="135">
        <f>O582+O621+O657</f>
        <v>121000</v>
      </c>
      <c r="P685" s="135">
        <f>P582+P621+P657</f>
        <v>93000</v>
      </c>
      <c r="Q685" s="135">
        <f>Q582+Q621+Q628</f>
        <v>635000</v>
      </c>
      <c r="R685" s="127">
        <f>R582+R621+R628</f>
        <v>0</v>
      </c>
      <c r="S685" s="135">
        <f>S582+S621+S628+S657</f>
        <v>576800</v>
      </c>
      <c r="T685" s="575">
        <f>T582+T621+T628+T657</f>
        <v>1211800</v>
      </c>
      <c r="U685" s="135">
        <f t="shared" si="235"/>
        <v>-661800</v>
      </c>
      <c r="V685" s="361">
        <f>V582+V621+V628+V657</f>
        <v>286640</v>
      </c>
      <c r="W685" s="633">
        <f>W582+W621+W628+W657</f>
        <v>550000</v>
      </c>
      <c r="X685" s="135">
        <f>X582+X621+X628+X657</f>
        <v>1326800</v>
      </c>
      <c r="Y685" s="135">
        <f>Y582+Y621+Y628+Y657</f>
        <v>962886</v>
      </c>
    </row>
    <row r="686" spans="1:25" ht="12.75">
      <c r="A686" s="1"/>
      <c r="B686" s="1"/>
      <c r="C686" s="1"/>
      <c r="D686" s="1"/>
      <c r="E686" s="1"/>
      <c r="F686" s="1"/>
      <c r="G686" s="1"/>
      <c r="H686" s="1"/>
      <c r="I686" s="1"/>
      <c r="J686" s="121"/>
      <c r="K686" s="1"/>
      <c r="L686" s="1"/>
      <c r="M686" s="1"/>
      <c r="N686" s="135">
        <f aca="true" t="shared" si="240" ref="N686:X686">SUM(N676:N685)</f>
        <v>8114400</v>
      </c>
      <c r="O686" s="135">
        <f t="shared" si="240"/>
        <v>9237880.02</v>
      </c>
      <c r="P686" s="135">
        <f t="shared" si="240"/>
        <v>8128442</v>
      </c>
      <c r="Q686" s="135">
        <f t="shared" si="240"/>
        <v>21072441</v>
      </c>
      <c r="R686" s="127">
        <f t="shared" si="240"/>
        <v>768500</v>
      </c>
      <c r="S686" s="135">
        <f>SUM(S676:S685)</f>
        <v>1731234</v>
      </c>
      <c r="T686" s="575">
        <f t="shared" si="240"/>
        <v>22804522</v>
      </c>
      <c r="U686" s="135">
        <f t="shared" si="240"/>
        <v>-12228764.45</v>
      </c>
      <c r="V686" s="335">
        <v>7667136</v>
      </c>
      <c r="W686" s="633">
        <f t="shared" si="240"/>
        <v>10575757.55</v>
      </c>
      <c r="X686" s="135">
        <f t="shared" si="240"/>
        <v>24169128</v>
      </c>
      <c r="Y686" s="135">
        <f>SUM(Y676:Y685)</f>
        <v>14245500</v>
      </c>
    </row>
    <row r="687" spans="1:25" ht="12.75">
      <c r="A687" s="1"/>
      <c r="B687" s="1"/>
      <c r="C687" s="1"/>
      <c r="D687" s="1"/>
      <c r="E687" s="1"/>
      <c r="F687" s="1"/>
      <c r="G687" s="1"/>
      <c r="H687" s="1"/>
      <c r="I687" s="1"/>
      <c r="J687" s="121"/>
      <c r="K687" s="1"/>
      <c r="L687" s="1"/>
      <c r="M687" s="1"/>
      <c r="N687" s="534"/>
      <c r="O687" s="534"/>
      <c r="P687" s="534"/>
      <c r="Q687" s="30"/>
      <c r="R687" s="30"/>
      <c r="S687" s="30"/>
      <c r="T687" s="62"/>
      <c r="U687" s="30"/>
      <c r="V687" s="362"/>
      <c r="W687" s="627"/>
      <c r="X687" s="30"/>
      <c r="Y687" s="30"/>
    </row>
    <row r="688" spans="1:25" ht="12.75">
      <c r="A688" s="835" t="s">
        <v>138</v>
      </c>
      <c r="B688" s="835"/>
      <c r="C688" s="835"/>
      <c r="D688" s="835"/>
      <c r="E688" s="835"/>
      <c r="F688" s="835"/>
      <c r="G688" s="835"/>
      <c r="H688" s="835"/>
      <c r="I688" s="835"/>
      <c r="J688" s="835"/>
      <c r="K688" s="835"/>
      <c r="L688" s="835"/>
      <c r="M688" s="835"/>
      <c r="N688" s="835"/>
      <c r="O688" s="835"/>
      <c r="P688" s="835"/>
      <c r="Q688" s="835"/>
      <c r="R688" s="835"/>
      <c r="S688" s="835"/>
      <c r="T688" s="835"/>
      <c r="U688" s="835"/>
      <c r="V688" s="835"/>
      <c r="W688" s="835"/>
      <c r="X688" s="835"/>
      <c r="Y688" s="835"/>
    </row>
    <row r="689" spans="1:25" ht="12.75">
      <c r="A689" s="1" t="s">
        <v>568</v>
      </c>
      <c r="B689" s="1"/>
      <c r="C689" s="1"/>
      <c r="D689" s="1"/>
      <c r="E689" s="1"/>
      <c r="F689" s="1"/>
      <c r="G689" s="1"/>
      <c r="H689" s="1"/>
      <c r="I689" s="1"/>
      <c r="J689" s="121"/>
      <c r="K689" s="1"/>
      <c r="L689" s="1"/>
      <c r="M689" s="1"/>
      <c r="N689" s="534"/>
      <c r="O689" s="534"/>
      <c r="P689" s="534"/>
      <c r="Q689" s="30"/>
      <c r="R689" s="30"/>
      <c r="S689" s="30"/>
      <c r="T689" s="62"/>
      <c r="U689" s="30"/>
      <c r="V689" s="362"/>
      <c r="W689" s="627"/>
      <c r="X689" s="30"/>
      <c r="Y689" s="30"/>
    </row>
    <row r="690" spans="1:27" ht="12.75">
      <c r="A690" s="1"/>
      <c r="B690" s="1"/>
      <c r="C690" s="1"/>
      <c r="D690" s="1"/>
      <c r="E690" s="1"/>
      <c r="F690" s="1"/>
      <c r="G690" s="1"/>
      <c r="H690" s="1"/>
      <c r="I690" s="1"/>
      <c r="J690" s="121"/>
      <c r="K690" s="1"/>
      <c r="L690" s="1"/>
      <c r="M690" s="1"/>
      <c r="N690" s="534"/>
      <c r="O690" s="534"/>
      <c r="P690" s="534"/>
      <c r="Q690" s="30"/>
      <c r="R690" s="62"/>
      <c r="S690" s="30"/>
      <c r="T690" s="62"/>
      <c r="U690" s="30"/>
      <c r="V690" s="362"/>
      <c r="W690" s="627"/>
      <c r="X690" s="30"/>
      <c r="Y690" s="30"/>
      <c r="Z690"/>
      <c r="AA690"/>
    </row>
    <row r="691" spans="1:27" ht="12.75">
      <c r="A691" s="834" t="s">
        <v>157</v>
      </c>
      <c r="B691" s="834"/>
      <c r="C691" s="834"/>
      <c r="D691" s="834"/>
      <c r="E691" s="834"/>
      <c r="F691" s="834"/>
      <c r="G691" s="834"/>
      <c r="H691" s="834"/>
      <c r="I691" s="834"/>
      <c r="J691" s="834"/>
      <c r="K691" s="834"/>
      <c r="L691" s="834"/>
      <c r="M691" s="834"/>
      <c r="N691" s="834"/>
      <c r="O691" s="834"/>
      <c r="P691" s="834"/>
      <c r="Q691" s="834"/>
      <c r="R691" s="834"/>
      <c r="S691" s="834"/>
      <c r="T691" s="834"/>
      <c r="U691" s="834"/>
      <c r="V691" s="834"/>
      <c r="W691" s="834"/>
      <c r="X691" s="834"/>
      <c r="Y691" s="834"/>
      <c r="Z691"/>
      <c r="AA691"/>
    </row>
    <row r="692" spans="1:27" ht="12.75">
      <c r="A692" s="1" t="s">
        <v>694</v>
      </c>
      <c r="B692" s="1"/>
      <c r="C692" s="1"/>
      <c r="D692" s="1"/>
      <c r="E692" s="1"/>
      <c r="F692" s="1"/>
      <c r="G692" s="1"/>
      <c r="H692" s="1"/>
      <c r="I692" s="1"/>
      <c r="J692" s="121"/>
      <c r="K692" s="1"/>
      <c r="L692" s="1"/>
      <c r="M692" s="1"/>
      <c r="N692" s="1"/>
      <c r="O692" s="1"/>
      <c r="P692" s="1"/>
      <c r="Q692" s="30"/>
      <c r="R692" s="30"/>
      <c r="S692" s="30"/>
      <c r="T692" s="62"/>
      <c r="U692" s="30"/>
      <c r="V692" s="362"/>
      <c r="W692" s="627"/>
      <c r="X692" s="1"/>
      <c r="Y692" s="3"/>
      <c r="Z692"/>
      <c r="AA692"/>
    </row>
    <row r="693" spans="1:27" ht="12.75">
      <c r="A693" s="1"/>
      <c r="B693" s="1"/>
      <c r="C693" s="1"/>
      <c r="D693" s="1"/>
      <c r="E693" s="1"/>
      <c r="F693" s="1"/>
      <c r="G693" s="1"/>
      <c r="H693" s="1"/>
      <c r="I693" s="1"/>
      <c r="J693" s="121"/>
      <c r="K693" s="1"/>
      <c r="L693" s="1"/>
      <c r="M693" s="1"/>
      <c r="N693" s="1"/>
      <c r="O693" s="1"/>
      <c r="P693" s="1"/>
      <c r="Q693" s="30"/>
      <c r="R693" s="30"/>
      <c r="S693" s="30"/>
      <c r="T693" s="62"/>
      <c r="U693" s="30"/>
      <c r="V693" s="362"/>
      <c r="W693" s="627"/>
      <c r="X693" s="1"/>
      <c r="Y693" s="3"/>
      <c r="Z693"/>
      <c r="AA693"/>
    </row>
    <row r="694" spans="1:48" s="257" customFormat="1" ht="12.75">
      <c r="A694" s="1" t="s">
        <v>654</v>
      </c>
      <c r="B694" s="1" t="s">
        <v>695</v>
      </c>
      <c r="C694" s="1"/>
      <c r="D694" s="1"/>
      <c r="E694" s="1"/>
      <c r="F694" s="1"/>
      <c r="G694" s="1"/>
      <c r="H694" s="1"/>
      <c r="I694" s="1"/>
      <c r="J694" s="121"/>
      <c r="K694" s="1"/>
      <c r="L694" s="1"/>
      <c r="M694" s="1"/>
      <c r="N694" s="1"/>
      <c r="O694" s="1"/>
      <c r="P694" s="1"/>
      <c r="Q694" s="30"/>
      <c r="R694" s="30"/>
      <c r="S694" s="30"/>
      <c r="T694" s="62"/>
      <c r="U694" s="30"/>
      <c r="V694" s="362"/>
      <c r="W694" s="627"/>
      <c r="X694" s="1"/>
      <c r="Y694" s="3"/>
      <c r="Z694"/>
      <c r="AA694"/>
      <c r="AB694" s="256"/>
      <c r="AC694" s="256"/>
      <c r="AD694" s="256"/>
      <c r="AE694" s="256"/>
      <c r="AF694" s="256"/>
      <c r="AG694" s="256"/>
      <c r="AH694" s="256"/>
      <c r="AI694" s="256"/>
      <c r="AJ694" s="256"/>
      <c r="AK694" s="256"/>
      <c r="AL694" s="256"/>
      <c r="AM694" s="256"/>
      <c r="AN694" s="256"/>
      <c r="AO694" s="256"/>
      <c r="AP694" s="256"/>
      <c r="AQ694" s="256"/>
      <c r="AR694" s="256"/>
      <c r="AS694" s="256"/>
      <c r="AT694" s="256"/>
      <c r="AU694" s="256"/>
      <c r="AV694" s="256"/>
    </row>
    <row r="695" spans="1:27" ht="12.75">
      <c r="A695" s="1" t="s">
        <v>696</v>
      </c>
      <c r="B695" s="1"/>
      <c r="C695" s="1"/>
      <c r="D695" s="1"/>
      <c r="E695" s="1"/>
      <c r="F695" s="1"/>
      <c r="G695" s="1"/>
      <c r="H695" s="1"/>
      <c r="I695" s="1"/>
      <c r="J695" s="121"/>
      <c r="K695" s="1"/>
      <c r="L695" s="1"/>
      <c r="M695" s="1"/>
      <c r="N695" s="1"/>
      <c r="O695" s="1"/>
      <c r="P695" s="1"/>
      <c r="Q695" s="30"/>
      <c r="R695" s="30"/>
      <c r="S695" s="30"/>
      <c r="T695" s="62"/>
      <c r="U695" s="30"/>
      <c r="V695" s="362"/>
      <c r="W695" s="627"/>
      <c r="X695" s="1"/>
      <c r="Y695" s="3"/>
      <c r="Z695"/>
      <c r="AA695"/>
    </row>
    <row r="696" spans="1:27" ht="12.75">
      <c r="A696" s="1" t="s">
        <v>689</v>
      </c>
      <c r="B696" s="1"/>
      <c r="C696" s="1"/>
      <c r="D696" s="1"/>
      <c r="E696" s="1"/>
      <c r="F696" s="1"/>
      <c r="G696" s="1"/>
      <c r="H696" s="1"/>
      <c r="I696" s="1"/>
      <c r="J696" s="121"/>
      <c r="K696" s="1"/>
      <c r="L696" s="1"/>
      <c r="M696" s="835" t="s">
        <v>183</v>
      </c>
      <c r="N696" s="835"/>
      <c r="O696" s="835"/>
      <c r="P696" s="835"/>
      <c r="Q696" s="835"/>
      <c r="R696" s="835"/>
      <c r="S696" s="835"/>
      <c r="T696" s="835"/>
      <c r="U696" s="30"/>
      <c r="V696" s="362"/>
      <c r="W696" s="627"/>
      <c r="X696" s="1"/>
      <c r="Y696" s="3"/>
      <c r="Z696"/>
      <c r="AA696"/>
    </row>
    <row r="697" spans="1:27" ht="12.75">
      <c r="A697" s="1"/>
      <c r="B697" s="1"/>
      <c r="C697" s="1"/>
      <c r="D697" s="1"/>
      <c r="E697" s="1"/>
      <c r="F697" s="1"/>
      <c r="G697" s="1"/>
      <c r="H697" s="1"/>
      <c r="I697" s="1"/>
      <c r="J697" s="121"/>
      <c r="K697" s="1"/>
      <c r="L697" s="1"/>
      <c r="M697" s="835" t="s">
        <v>655</v>
      </c>
      <c r="N697" s="835"/>
      <c r="O697" s="835"/>
      <c r="P697" s="835"/>
      <c r="Q697" s="835"/>
      <c r="R697" s="835"/>
      <c r="S697" s="835"/>
      <c r="T697" s="835"/>
      <c r="U697" s="30"/>
      <c r="V697" s="362"/>
      <c r="W697" s="627"/>
      <c r="X697" s="1"/>
      <c r="Y697" s="3"/>
      <c r="Z697"/>
      <c r="AA697"/>
    </row>
    <row r="698" spans="1:27" ht="12.75">
      <c r="A698" s="1"/>
      <c r="B698" s="1"/>
      <c r="C698" s="1"/>
      <c r="D698" s="1"/>
      <c r="E698" s="1"/>
      <c r="F698" s="1"/>
      <c r="G698" s="1"/>
      <c r="H698" s="1"/>
      <c r="I698" s="1"/>
      <c r="J698" s="121"/>
      <c r="K698" s="1"/>
      <c r="L698" s="1"/>
      <c r="M698" s="835" t="s">
        <v>656</v>
      </c>
      <c r="N698" s="835"/>
      <c r="O698" s="835"/>
      <c r="P698" s="835"/>
      <c r="Q698" s="835"/>
      <c r="R698" s="835"/>
      <c r="S698" s="835"/>
      <c r="T698" s="835"/>
      <c r="U698" s="30"/>
      <c r="V698" s="362"/>
      <c r="W698" s="627"/>
      <c r="X698" s="1"/>
      <c r="Y698" s="3"/>
      <c r="Z698"/>
      <c r="AA698"/>
    </row>
    <row r="699" spans="1:27" ht="12.75">
      <c r="A699" s="1"/>
      <c r="B699" s="1"/>
      <c r="C699" s="1"/>
      <c r="D699" s="1"/>
      <c r="E699" s="1"/>
      <c r="F699" s="1"/>
      <c r="G699" s="1"/>
      <c r="H699" s="1"/>
      <c r="I699" s="1"/>
      <c r="J699" s="121"/>
      <c r="K699" s="1"/>
      <c r="L699" s="1"/>
      <c r="M699" s="1"/>
      <c r="N699" s="1"/>
      <c r="O699" s="1"/>
      <c r="P699" s="1"/>
      <c r="Q699" s="30"/>
      <c r="R699" s="30"/>
      <c r="S699" s="30"/>
      <c r="T699" s="62"/>
      <c r="U699" s="30"/>
      <c r="V699" s="362"/>
      <c r="W699" s="627"/>
      <c r="X699" s="1"/>
      <c r="Y699" s="3"/>
      <c r="Z699"/>
      <c r="AA699"/>
    </row>
    <row r="700" spans="1:27" ht="12.75">
      <c r="A700" s="1"/>
      <c r="B700" s="1"/>
      <c r="C700" s="1"/>
      <c r="D700" s="1"/>
      <c r="E700" s="1"/>
      <c r="F700" s="1"/>
      <c r="G700" s="1"/>
      <c r="H700" s="1"/>
      <c r="I700" s="1"/>
      <c r="J700" s="121"/>
      <c r="K700" s="1"/>
      <c r="L700" s="1"/>
      <c r="M700" s="1"/>
      <c r="N700" s="1"/>
      <c r="O700" s="1"/>
      <c r="P700" s="1"/>
      <c r="Q700" s="30"/>
      <c r="R700" s="30"/>
      <c r="S700" s="30"/>
      <c r="T700" s="62"/>
      <c r="U700" s="30"/>
      <c r="V700" s="362"/>
      <c r="W700" s="627"/>
      <c r="X700" s="1"/>
      <c r="Y700" s="3"/>
      <c r="Z700"/>
      <c r="AA700"/>
    </row>
    <row r="701" spans="1:27" ht="12.75">
      <c r="A701" s="255"/>
      <c r="B701" s="255"/>
      <c r="C701" s="255"/>
      <c r="D701" s="255"/>
      <c r="E701" s="255"/>
      <c r="F701" s="255"/>
      <c r="G701" s="1"/>
      <c r="H701" s="1"/>
      <c r="I701" s="1"/>
      <c r="J701" s="121"/>
      <c r="K701" s="1"/>
      <c r="L701" s="1"/>
      <c r="M701" s="1"/>
      <c r="N701" s="1"/>
      <c r="O701" s="1"/>
      <c r="P701" s="1"/>
      <c r="Q701" s="30"/>
      <c r="R701" s="30"/>
      <c r="S701" s="30"/>
      <c r="T701" s="62"/>
      <c r="U701" s="30"/>
      <c r="V701" s="362"/>
      <c r="W701" s="627"/>
      <c r="X701" s="1"/>
      <c r="Y701" s="3"/>
      <c r="Z701"/>
      <c r="AA701"/>
    </row>
    <row r="702" spans="1:27" ht="12.75">
      <c r="A702" s="1"/>
      <c r="B702" s="1"/>
      <c r="C702" s="1"/>
      <c r="D702" s="1"/>
      <c r="E702" s="1"/>
      <c r="F702" s="1"/>
      <c r="G702" s="1"/>
      <c r="H702" s="1"/>
      <c r="I702" s="1"/>
      <c r="J702" s="121"/>
      <c r="K702" s="1"/>
      <c r="L702" s="1"/>
      <c r="M702" s="1"/>
      <c r="N702" s="1"/>
      <c r="O702" s="1"/>
      <c r="P702" s="1"/>
      <c r="Q702" s="30"/>
      <c r="R702" s="30"/>
      <c r="S702" s="30"/>
      <c r="T702" s="62"/>
      <c r="U702" s="30"/>
      <c r="V702" s="362"/>
      <c r="W702" s="627"/>
      <c r="X702" s="1"/>
      <c r="Y702" s="3"/>
      <c r="Z702"/>
      <c r="AA702"/>
    </row>
    <row r="703" spans="1:27" ht="12.75">
      <c r="A703" s="1"/>
      <c r="B703" s="1"/>
      <c r="C703" s="1"/>
      <c r="D703" s="1"/>
      <c r="E703" s="1"/>
      <c r="F703" s="1"/>
      <c r="G703" s="1"/>
      <c r="H703" s="1"/>
      <c r="I703" s="1"/>
      <c r="J703" s="121"/>
      <c r="K703" s="1"/>
      <c r="L703" s="1"/>
      <c r="M703" s="1"/>
      <c r="N703" s="1"/>
      <c r="O703" s="1"/>
      <c r="P703" s="1"/>
      <c r="Q703" s="30"/>
      <c r="R703" s="30"/>
      <c r="S703" s="30"/>
      <c r="T703" s="62"/>
      <c r="U703" s="30"/>
      <c r="V703" s="362"/>
      <c r="W703" s="627"/>
      <c r="X703" s="1"/>
      <c r="Y703" s="3"/>
      <c r="Z703"/>
      <c r="AA703"/>
    </row>
    <row r="704" spans="1:27" ht="12.75">
      <c r="A704" s="1"/>
      <c r="B704" s="1"/>
      <c r="C704" s="1"/>
      <c r="D704" s="1"/>
      <c r="E704" s="1"/>
      <c r="F704" s="1"/>
      <c r="G704" s="1"/>
      <c r="H704" s="1"/>
      <c r="I704" s="1"/>
      <c r="J704" s="121"/>
      <c r="K704" s="1"/>
      <c r="L704" s="1"/>
      <c r="M704" s="1"/>
      <c r="N704" s="1"/>
      <c r="O704" s="1"/>
      <c r="P704" s="1"/>
      <c r="Q704" s="30"/>
      <c r="R704" s="30"/>
      <c r="S704" s="30"/>
      <c r="T704" s="62"/>
      <c r="U704" s="30"/>
      <c r="V704" s="362"/>
      <c r="W704" s="627"/>
      <c r="X704" s="1"/>
      <c r="Y704" s="3"/>
      <c r="Z704"/>
      <c r="AA704"/>
    </row>
    <row r="705" spans="1:27" ht="12.75">
      <c r="A705" s="1"/>
      <c r="B705" s="1"/>
      <c r="C705" s="1"/>
      <c r="D705" s="1"/>
      <c r="E705" s="1"/>
      <c r="F705" s="1"/>
      <c r="G705" s="1"/>
      <c r="H705" s="1"/>
      <c r="I705" s="1"/>
      <c r="J705" s="121"/>
      <c r="K705" s="1"/>
      <c r="L705" s="1"/>
      <c r="M705" s="1"/>
      <c r="N705" s="1"/>
      <c r="O705" s="1"/>
      <c r="P705" s="1"/>
      <c r="Q705" s="30"/>
      <c r="R705" s="30"/>
      <c r="S705" s="30"/>
      <c r="T705" s="62"/>
      <c r="U705" s="30"/>
      <c r="V705" s="362"/>
      <c r="W705" s="627"/>
      <c r="X705" s="1"/>
      <c r="Y705" s="3"/>
      <c r="Z705"/>
      <c r="AA705"/>
    </row>
    <row r="706" spans="1:27" ht="12.75">
      <c r="A706" s="1"/>
      <c r="B706" s="1"/>
      <c r="C706" s="1"/>
      <c r="D706" s="1"/>
      <c r="E706" s="1"/>
      <c r="F706" s="1"/>
      <c r="G706" s="1"/>
      <c r="H706" s="1"/>
      <c r="I706" s="1"/>
      <c r="J706" s="121"/>
      <c r="K706" s="1"/>
      <c r="L706" s="1"/>
      <c r="M706" s="1"/>
      <c r="N706" s="1"/>
      <c r="O706" s="1"/>
      <c r="P706" s="1"/>
      <c r="Q706" s="30"/>
      <c r="R706" s="30"/>
      <c r="S706" s="30"/>
      <c r="T706" s="62"/>
      <c r="U706" s="30"/>
      <c r="V706" s="362"/>
      <c r="W706" s="627"/>
      <c r="X706" s="1"/>
      <c r="Y706" s="3"/>
      <c r="Z706"/>
      <c r="AA706"/>
    </row>
    <row r="707" spans="1:27" ht="12.75">
      <c r="A707" s="1"/>
      <c r="B707" s="1"/>
      <c r="C707" s="1"/>
      <c r="D707" s="1"/>
      <c r="E707" s="1"/>
      <c r="F707" s="1"/>
      <c r="G707" s="1"/>
      <c r="H707" s="1"/>
      <c r="I707" s="1"/>
      <c r="J707" s="121"/>
      <c r="K707" s="1"/>
      <c r="L707" s="1"/>
      <c r="M707" s="1"/>
      <c r="N707" s="1"/>
      <c r="O707" s="1"/>
      <c r="P707" s="1"/>
      <c r="Q707" s="30"/>
      <c r="R707" s="30"/>
      <c r="S707" s="30"/>
      <c r="T707" s="62"/>
      <c r="U707" s="30"/>
      <c r="V707" s="362"/>
      <c r="W707" s="627"/>
      <c r="X707" s="1"/>
      <c r="Y707" s="3"/>
      <c r="Z707"/>
      <c r="AA707"/>
    </row>
    <row r="708" spans="1:27" ht="12.75">
      <c r="A708" s="1"/>
      <c r="B708" s="1"/>
      <c r="C708" s="1"/>
      <c r="D708" s="1"/>
      <c r="E708" s="1"/>
      <c r="F708" s="1"/>
      <c r="G708" s="1"/>
      <c r="H708" s="1"/>
      <c r="I708" s="1"/>
      <c r="J708" s="121"/>
      <c r="K708" s="1"/>
      <c r="L708" s="1"/>
      <c r="M708" s="1"/>
      <c r="N708" s="1"/>
      <c r="O708" s="1"/>
      <c r="P708" s="1"/>
      <c r="Q708" s="30"/>
      <c r="R708" s="30"/>
      <c r="S708" s="30"/>
      <c r="T708" s="62"/>
      <c r="U708" s="30"/>
      <c r="V708" s="362"/>
      <c r="W708" s="627"/>
      <c r="X708" s="1"/>
      <c r="Y708" s="3"/>
      <c r="Z708"/>
      <c r="AA708"/>
    </row>
    <row r="709" spans="1:27" ht="12.75">
      <c r="A709" s="1"/>
      <c r="B709" s="1"/>
      <c r="C709" s="1"/>
      <c r="D709" s="1"/>
      <c r="E709" s="1"/>
      <c r="F709" s="1"/>
      <c r="G709" s="1"/>
      <c r="H709" s="1"/>
      <c r="I709" s="1"/>
      <c r="J709" s="121"/>
      <c r="K709" s="1"/>
      <c r="L709" s="1"/>
      <c r="M709" s="1"/>
      <c r="N709" s="1"/>
      <c r="O709" s="1"/>
      <c r="P709" s="1"/>
      <c r="Q709" s="30"/>
      <c r="R709" s="30"/>
      <c r="S709" s="30"/>
      <c r="T709" s="62"/>
      <c r="U709" s="30"/>
      <c r="V709" s="362"/>
      <c r="W709" s="627"/>
      <c r="X709" s="1"/>
      <c r="Y709" s="3"/>
      <c r="Z709"/>
      <c r="AA709"/>
    </row>
    <row r="710" spans="1:27" ht="12.75">
      <c r="A710" s="1"/>
      <c r="B710" s="1"/>
      <c r="C710" s="1"/>
      <c r="D710" s="1"/>
      <c r="E710" s="1"/>
      <c r="F710" s="1"/>
      <c r="G710" s="1"/>
      <c r="H710" s="1"/>
      <c r="I710" s="1"/>
      <c r="J710" s="121"/>
      <c r="K710" s="1"/>
      <c r="L710" s="1"/>
      <c r="M710" s="1"/>
      <c r="N710" s="1"/>
      <c r="O710" s="1"/>
      <c r="P710" s="1"/>
      <c r="Q710" s="30"/>
      <c r="R710" s="30"/>
      <c r="S710" s="30"/>
      <c r="T710" s="62"/>
      <c r="U710" s="30"/>
      <c r="V710" s="362"/>
      <c r="W710" s="639"/>
      <c r="X710" s="1"/>
      <c r="Y710" s="3"/>
      <c r="Z710"/>
      <c r="AA710"/>
    </row>
    <row r="711" spans="26:27" ht="12.75">
      <c r="Z711"/>
      <c r="AA711"/>
    </row>
    <row r="712" spans="26:27" ht="12.75">
      <c r="Z712"/>
      <c r="AA712"/>
    </row>
    <row r="713" spans="26:27" ht="12.75">
      <c r="Z713"/>
      <c r="AA713"/>
    </row>
    <row r="714" spans="26:27" ht="12.75">
      <c r="Z714"/>
      <c r="AA714"/>
    </row>
    <row r="715" spans="26:27" ht="12.75">
      <c r="Z715"/>
      <c r="AA715"/>
    </row>
    <row r="716" spans="26:27" ht="12.75">
      <c r="Z716"/>
      <c r="AA716"/>
    </row>
    <row r="717" spans="26:27" ht="12.75">
      <c r="Z717"/>
      <c r="AA717"/>
    </row>
    <row r="718" spans="26:27" ht="12.75">
      <c r="Z718"/>
      <c r="AA718"/>
    </row>
    <row r="719" spans="26:27" ht="12.75">
      <c r="Z719"/>
      <c r="AA719"/>
    </row>
    <row r="720" spans="26:27" ht="12.75">
      <c r="Z720"/>
      <c r="AA720"/>
    </row>
    <row r="721" spans="26:27" ht="12.75">
      <c r="Z721"/>
      <c r="AA721"/>
    </row>
    <row r="722" spans="26:27" ht="12.75">
      <c r="Z722"/>
      <c r="AA722"/>
    </row>
    <row r="723" spans="26:27" ht="12.75">
      <c r="Z723"/>
      <c r="AA723"/>
    </row>
    <row r="724" spans="26:27" ht="12.75">
      <c r="Z724"/>
      <c r="AA724"/>
    </row>
    <row r="725" spans="26:27" ht="12.75">
      <c r="Z725"/>
      <c r="AA725"/>
    </row>
    <row r="726" spans="26:27" ht="12.75">
      <c r="Z726"/>
      <c r="AA726"/>
    </row>
    <row r="727" spans="26:27" ht="12.75">
      <c r="Z727"/>
      <c r="AA727"/>
    </row>
    <row r="728" spans="26:27" ht="12.75">
      <c r="Z728"/>
      <c r="AA728"/>
    </row>
    <row r="729" spans="26:27" ht="12.75">
      <c r="Z729" s="66"/>
      <c r="AA729"/>
    </row>
    <row r="730" spans="26:27" ht="12.75">
      <c r="Z730"/>
      <c r="AA730"/>
    </row>
  </sheetData>
  <sheetProtection/>
  <mergeCells count="244">
    <mergeCell ref="L355:M355"/>
    <mergeCell ref="U8:U9"/>
    <mergeCell ref="V8:V9"/>
    <mergeCell ref="X8:X9"/>
    <mergeCell ref="Y8:Y9"/>
    <mergeCell ref="A688:Y688"/>
    <mergeCell ref="L91:M91"/>
    <mergeCell ref="L106:M106"/>
    <mergeCell ref="L248:M248"/>
    <mergeCell ref="L90:M90"/>
    <mergeCell ref="N8:N9"/>
    <mergeCell ref="L42:M42"/>
    <mergeCell ref="L45:M45"/>
    <mergeCell ref="L75:M75"/>
    <mergeCell ref="L66:M66"/>
    <mergeCell ref="L44:M44"/>
    <mergeCell ref="L64:M64"/>
    <mergeCell ref="L41:M41"/>
    <mergeCell ref="L56:M56"/>
    <mergeCell ref="L65:M65"/>
    <mergeCell ref="A691:Y691"/>
    <mergeCell ref="M696:T696"/>
    <mergeCell ref="M697:T697"/>
    <mergeCell ref="M698:T698"/>
    <mergeCell ref="L142:M142"/>
    <mergeCell ref="L146:M146"/>
    <mergeCell ref="L380:M380"/>
    <mergeCell ref="L293:M293"/>
    <mergeCell ref="L286:M286"/>
    <mergeCell ref="L148:M148"/>
    <mergeCell ref="L267:M267"/>
    <mergeCell ref="L133:M133"/>
    <mergeCell ref="L255:M255"/>
    <mergeCell ref="L256:M256"/>
    <mergeCell ref="L243:M243"/>
    <mergeCell ref="L244:M244"/>
    <mergeCell ref="L252:M252"/>
    <mergeCell ref="L139:M139"/>
    <mergeCell ref="L112:M112"/>
    <mergeCell ref="L101:M101"/>
    <mergeCell ref="L138:M138"/>
    <mergeCell ref="L214:M214"/>
    <mergeCell ref="L209:M209"/>
    <mergeCell ref="L134:M134"/>
    <mergeCell ref="L120:M120"/>
    <mergeCell ref="L105:M105"/>
    <mergeCell ref="L135:M135"/>
    <mergeCell ref="A3:Y3"/>
    <mergeCell ref="L99:M99"/>
    <mergeCell ref="Q8:Q9"/>
    <mergeCell ref="S8:S9"/>
    <mergeCell ref="L88:M88"/>
    <mergeCell ref="L97:M97"/>
    <mergeCell ref="L67:M67"/>
    <mergeCell ref="L94:M94"/>
    <mergeCell ref="L93:M93"/>
    <mergeCell ref="L46:M46"/>
    <mergeCell ref="A682:J682"/>
    <mergeCell ref="L351:M351"/>
    <mergeCell ref="L408:M408"/>
    <mergeCell ref="L416:M416"/>
    <mergeCell ref="L280:M280"/>
    <mergeCell ref="L295:M295"/>
    <mergeCell ref="L291:M291"/>
    <mergeCell ref="L290:M290"/>
    <mergeCell ref="L551:M551"/>
    <mergeCell ref="L588:M588"/>
    <mergeCell ref="L77:M77"/>
    <mergeCell ref="L322:M322"/>
    <mergeCell ref="L257:M257"/>
    <mergeCell ref="L263:M263"/>
    <mergeCell ref="L308:M308"/>
    <mergeCell ref="L230:M230"/>
    <mergeCell ref="L240:M240"/>
    <mergeCell ref="L235:M235"/>
    <mergeCell ref="L236:M236"/>
    <mergeCell ref="L276:M276"/>
    <mergeCell ref="L144:M144"/>
    <mergeCell ref="L296:M296"/>
    <mergeCell ref="L294:M294"/>
    <mergeCell ref="L245:M245"/>
    <mergeCell ref="L254:M254"/>
    <mergeCell ref="L261:M261"/>
    <mergeCell ref="L259:M259"/>
    <mergeCell ref="L258:M258"/>
    <mergeCell ref="L237:M237"/>
    <mergeCell ref="L268:M268"/>
    <mergeCell ref="L124:M124"/>
    <mergeCell ref="L250:M250"/>
    <mergeCell ref="L228:M228"/>
    <mergeCell ref="L260:M260"/>
    <mergeCell ref="L321:M321"/>
    <mergeCell ref="L340:M340"/>
    <mergeCell ref="L307:M307"/>
    <mergeCell ref="L266:M266"/>
    <mergeCell ref="L300:M300"/>
    <mergeCell ref="L305:M305"/>
    <mergeCell ref="L306:M306"/>
    <mergeCell ref="L79:M79"/>
    <mergeCell ref="A683:J683"/>
    <mergeCell ref="L337:M337"/>
    <mergeCell ref="L386:M386"/>
    <mergeCell ref="L346:M346"/>
    <mergeCell ref="L388:M388"/>
    <mergeCell ref="L229:M229"/>
    <mergeCell ref="L387:M387"/>
    <mergeCell ref="L270:M270"/>
    <mergeCell ref="X39:Y39"/>
    <mergeCell ref="L231:M231"/>
    <mergeCell ref="L166:M166"/>
    <mergeCell ref="L220:M220"/>
    <mergeCell ref="L147:M147"/>
    <mergeCell ref="L141:M141"/>
    <mergeCell ref="L50:M50"/>
    <mergeCell ref="L171:M171"/>
    <mergeCell ref="L116:M116"/>
    <mergeCell ref="L123:M123"/>
    <mergeCell ref="C8:I8"/>
    <mergeCell ref="L39:M39"/>
    <mergeCell ref="L53:M53"/>
    <mergeCell ref="L54:M54"/>
    <mergeCell ref="L23:M23"/>
    <mergeCell ref="L27:M27"/>
    <mergeCell ref="L30:M30"/>
    <mergeCell ref="L40:M40"/>
    <mergeCell ref="L21:M21"/>
    <mergeCell ref="L18:M18"/>
    <mergeCell ref="L55:M55"/>
    <mergeCell ref="L60:M60"/>
    <mergeCell ref="L73:M73"/>
    <mergeCell ref="L59:M59"/>
    <mergeCell ref="L61:M61"/>
    <mergeCell ref="L62:M62"/>
    <mergeCell ref="L69:M69"/>
    <mergeCell ref="L58:M58"/>
    <mergeCell ref="L76:M76"/>
    <mergeCell ref="L70:M70"/>
    <mergeCell ref="L78:M78"/>
    <mergeCell ref="L74:M74"/>
    <mergeCell ref="L63:M63"/>
    <mergeCell ref="L326:M326"/>
    <mergeCell ref="L132:M132"/>
    <mergeCell ref="L81:M81"/>
    <mergeCell ref="L311:M311"/>
    <mergeCell ref="L83:M83"/>
    <mergeCell ref="L356:M356"/>
    <mergeCell ref="L329:M329"/>
    <mergeCell ref="L467:M467"/>
    <mergeCell ref="L426:N426"/>
    <mergeCell ref="L436:M436"/>
    <mergeCell ref="L379:M379"/>
    <mergeCell ref="L449:M449"/>
    <mergeCell ref="L342:M342"/>
    <mergeCell ref="L357:M357"/>
    <mergeCell ref="L339:M339"/>
    <mergeCell ref="L666:M666"/>
    <mergeCell ref="L413:M413"/>
    <mergeCell ref="L440:M440"/>
    <mergeCell ref="L480:M480"/>
    <mergeCell ref="L448:M448"/>
    <mergeCell ref="L595:M595"/>
    <mergeCell ref="L575:M575"/>
    <mergeCell ref="L584:M584"/>
    <mergeCell ref="L542:M542"/>
    <mergeCell ref="L415:M415"/>
    <mergeCell ref="L667:M667"/>
    <mergeCell ref="L421:M421"/>
    <mergeCell ref="L590:M590"/>
    <mergeCell ref="L535:M535"/>
    <mergeCell ref="L566:M566"/>
    <mergeCell ref="L557:M557"/>
    <mergeCell ref="L568:M568"/>
    <mergeCell ref="L423:M423"/>
    <mergeCell ref="L515:M515"/>
    <mergeCell ref="L541:M541"/>
    <mergeCell ref="L669:M669"/>
    <mergeCell ref="L464:N464"/>
    <mergeCell ref="L507:M507"/>
    <mergeCell ref="L540:M540"/>
    <mergeCell ref="L529:M529"/>
    <mergeCell ref="L269:M269"/>
    <mergeCell ref="L271:M271"/>
    <mergeCell ref="L463:N463"/>
    <mergeCell ref="L471:M471"/>
    <mergeCell ref="L478:M478"/>
    <mergeCell ref="L502:M502"/>
    <mergeCell ref="L320:M320"/>
    <mergeCell ref="L390:M390"/>
    <mergeCell ref="L422:M422"/>
    <mergeCell ref="L482:M482"/>
    <mergeCell ref="L491:M491"/>
    <mergeCell ref="L391:M391"/>
    <mergeCell ref="L343:M343"/>
    <mergeCell ref="L341:M341"/>
    <mergeCell ref="L489:M489"/>
    <mergeCell ref="L670:M670"/>
    <mergeCell ref="L175:M175"/>
    <mergeCell ref="L424:M424"/>
    <mergeCell ref="L501:M501"/>
    <mergeCell ref="L272:M272"/>
    <mergeCell ref="L273:M273"/>
    <mergeCell ref="L297:M297"/>
    <mergeCell ref="L262:M262"/>
    <mergeCell ref="L419:M419"/>
    <mergeCell ref="L420:M420"/>
    <mergeCell ref="L581:M581"/>
    <mergeCell ref="L627:M627"/>
    <mergeCell ref="L509:M509"/>
    <mergeCell ref="L544:M544"/>
    <mergeCell ref="L536:M536"/>
    <mergeCell ref="L659:N659"/>
    <mergeCell ref="L538:M538"/>
    <mergeCell ref="L537:M537"/>
    <mergeCell ref="L603:M603"/>
    <mergeCell ref="A2:Y2"/>
    <mergeCell ref="L487:M487"/>
    <mergeCell ref="L325:M325"/>
    <mergeCell ref="L353:M353"/>
    <mergeCell ref="L354:M354"/>
    <mergeCell ref="L376:M376"/>
    <mergeCell ref="L264:M264"/>
    <mergeCell ref="L265:M265"/>
    <mergeCell ref="L451:M451"/>
    <mergeCell ref="L253:M253"/>
    <mergeCell ref="N673:N674"/>
    <mergeCell ref="X673:X674"/>
    <mergeCell ref="L457:M457"/>
    <mergeCell ref="L459:M459"/>
    <mergeCell ref="L460:M460"/>
    <mergeCell ref="L458:M458"/>
    <mergeCell ref="L665:M665"/>
    <mergeCell ref="L630:M630"/>
    <mergeCell ref="L671:M671"/>
    <mergeCell ref="L528:M528"/>
    <mergeCell ref="Y673:Y674"/>
    <mergeCell ref="Q6:Q7"/>
    <mergeCell ref="T6:T7"/>
    <mergeCell ref="X6:X7"/>
    <mergeCell ref="Y6:Y7"/>
    <mergeCell ref="N6:N7"/>
    <mergeCell ref="Q673:Q674"/>
    <mergeCell ref="S673:S674"/>
    <mergeCell ref="T673:T674"/>
    <mergeCell ref="T8:T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</dc:creator>
  <cp:keywords/>
  <dc:description/>
  <cp:lastModifiedBy>korisnik1</cp:lastModifiedBy>
  <cp:lastPrinted>2019-01-03T07:28:34Z</cp:lastPrinted>
  <dcterms:created xsi:type="dcterms:W3CDTF">2014-12-01T12:56:38Z</dcterms:created>
  <dcterms:modified xsi:type="dcterms:W3CDTF">2019-01-03T07:46:05Z</dcterms:modified>
  <cp:category/>
  <cp:version/>
  <cp:contentType/>
  <cp:contentStatus/>
</cp:coreProperties>
</file>